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Assumptions" sheetId="2" state="visible" r:id="rId4"/>
    <sheet name="Senate" sheetId="3" state="visible" r:id="rId5"/>
    <sheet name="Governor" sheetId="4" state="visible" r:id="rId6"/>
    <sheet name="Primary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<sst xmlns="http://schemas.openxmlformats.org/spreadsheetml/2006/main" count="680" uniqueCount="281">
  <si>
    <t xml:space="preserve">Georgia 2026 general: county-by-county projection of the final vote</t>
  </si>
  <si>
    <t xml:space="preserve">Built on 2026 ballots through 7:33 PM 10/15/2026 (day 3 of early voting), 2022 county results by vote method, and the 2024 county trend. Projection, not a forecast of record.</t>
  </si>
  <si>
    <t xml:space="preserve">US Senate: projected statewide result by environment scenario</t>
  </si>
  <si>
    <t xml:space="preserve">Scenario</t>
  </si>
  <si>
    <t xml:space="preserve">D votes</t>
  </si>
  <si>
    <t xml:space="preserve">R votes</t>
  </si>
  <si>
    <t xml:space="preserve">Libertarian votes</t>
  </si>
  <si>
    <t xml:space="preserve">Total votes</t>
  </si>
  <si>
    <t xml:space="preserve">Margin (D minus R)</t>
  </si>
  <si>
    <t xml:space="preserve">D share</t>
  </si>
  <si>
    <t xml:space="preserve">R share</t>
  </si>
  <si>
    <t xml:space="preserve">Votes for majority (50%+1)</t>
  </si>
  <si>
    <t xml:space="preserve">D votes above / (below) majority</t>
  </si>
  <si>
    <t xml:space="preserve">Floor (2022 + county trend)</t>
  </si>
  <si>
    <t xml:space="preserve">BASE (primary pass-through)</t>
  </si>
  <si>
    <t xml:space="preserve">High (poll-implied)</t>
  </si>
  <si>
    <t xml:space="preserve">Governor: projected statewide result by environment scenario</t>
  </si>
  <si>
    <t xml:space="preserve">Base scenario: cast so far vs. still to come (statewide)</t>
  </si>
  <si>
    <t xml:space="preserve">Race</t>
  </si>
  <si>
    <t xml:space="preserve">D cast so far (est.)</t>
  </si>
  <si>
    <t xml:space="preserve">R cast so far (est.)</t>
  </si>
  <si>
    <t xml:space="preserve">Margin so far</t>
  </si>
  <si>
    <t xml:space="preserve">Votes remaining</t>
  </si>
  <si>
    <t xml:space="preserve">D remaining (est.)</t>
  </si>
  <si>
    <t xml:space="preserve">R remaining (est.)</t>
  </si>
  <si>
    <t xml:space="preserve">Margin in remaining votes</t>
  </si>
  <si>
    <t xml:space="preserve">US Senate</t>
  </si>
  <si>
    <t xml:space="preserve">Governor</t>
  </si>
  <si>
    <t xml:space="preserve">Largest counties (Senate, BASE scenario)</t>
  </si>
  <si>
    <t xml:space="preserve">County</t>
  </si>
  <si>
    <t xml:space="preserve">2026 ballots to date</t>
  </si>
  <si>
    <t xml:space="preserve">Projected final votes</t>
  </si>
  <si>
    <t xml:space="preserve">2022 margin</t>
  </si>
  <si>
    <t xml:space="preserve">BASE margin</t>
  </si>
  <si>
    <t xml:space="preserve">BASE shift vs 2022 (pts)</t>
  </si>
  <si>
    <t xml:space="preserve">BASE D votes</t>
  </si>
  <si>
    <t xml:space="preserve">BASE R votes</t>
  </si>
  <si>
    <t xml:space="preserve">Remaining margin</t>
  </si>
  <si>
    <t xml:space="preserve">FULTON</t>
  </si>
  <si>
    <t xml:space="preserve">COBB</t>
  </si>
  <si>
    <t xml:space="preserve">DEKALB</t>
  </si>
  <si>
    <t xml:space="preserve">GWINNETT</t>
  </si>
  <si>
    <t xml:space="preserve">CHEROKEE</t>
  </si>
  <si>
    <t xml:space="preserve">CHATHAM</t>
  </si>
  <si>
    <t xml:space="preserve">CLAYTON</t>
  </si>
  <si>
    <t xml:space="preserve">HENRY</t>
  </si>
  <si>
    <t xml:space="preserve">FORSYTH</t>
  </si>
  <si>
    <t xml:space="preserve">HALL</t>
  </si>
  <si>
    <t xml:space="preserve">RICHMOND</t>
  </si>
  <si>
    <t xml:space="preserve">HOUSTON</t>
  </si>
  <si>
    <t xml:space="preserve">COWETA</t>
  </si>
  <si>
    <t xml:space="preserve">COLUMBIA</t>
  </si>
  <si>
    <t xml:space="preserve">FAYETTE</t>
  </si>
  <si>
    <t xml:space="preserve">All 159 counties with Dem and Rep vote counts for every scenario are on the Senate and Governor sheets. Levers and sources are on Assumptions.</t>
  </si>
  <si>
    <t xml:space="preserve">Assumptions and levers (blue = input, black = formula)</t>
  </si>
  <si>
    <t xml:space="preserve">Projected final turnout (votes)</t>
  </si>
  <si>
    <t xml:space="preserve">Input. Early-voting pace vs 2022 shape implies ~3.8M to 4.7M; 4.3M is the base. Turnout scales every county together and does not change shares.</t>
  </si>
  <si>
    <t xml:space="preserve">Persistence of 2024 relative county trend</t>
  </si>
  <si>
    <t xml:space="preserve">Input. Share of each county's 2022-to-2024 movement relative to the state that carries into 2026.</t>
  </si>
  <si>
    <t xml:space="preserve">Environment shift: Floor (margin, pct pts)</t>
  </si>
  <si>
    <t xml:space="preserve">Input. No statewide mood shift beyond 2022 + county trend.</t>
  </si>
  <si>
    <t xml:space="preserve">Environment shift: Base (margin, pct pts)</t>
  </si>
  <si>
    <t xml:space="preserve">Formula. Primary margin swing x pass-through.</t>
  </si>
  <si>
    <t xml:space="preserve">Environment shift: High (margin, pct pts)</t>
  </si>
  <si>
    <t xml:space="preserve">Input. Roughly the shift implied by Sept polls for the Senate (Ossoff +8 to +10 vs Warnock +1 in 2022).</t>
  </si>
  <si>
    <t xml:space="preserve">2022 statewide Senate margin (D minus R, share of all votes)</t>
  </si>
  <si>
    <t xml:space="preserve">Formula from county results.</t>
  </si>
  <si>
    <t xml:space="preserve">2022 statewide Governor margin</t>
  </si>
  <si>
    <t xml:space="preserve">2024 statewide presidential margin (Harris minus Trump)</t>
  </si>
  <si>
    <t xml:space="preserve">Formula.</t>
  </si>
  <si>
    <t xml:space="preserve">2026 primary Democratic ballots</t>
  </si>
  <si>
    <t xml:space="preserve">Input. From the primary dashboard (user chart, 10/15/2026).</t>
  </si>
  <si>
    <t xml:space="preserve">2026 primary Republican ballots</t>
  </si>
  <si>
    <t xml:space="preserve">Input. Same source.</t>
  </si>
  <si>
    <t xml:space="preserve">Democratic primary turnout growth vs 2022</t>
  </si>
  <si>
    <t xml:space="preserve">Input. Capitol Beat: "about half". 2022 level is derived from this, so it is approximate.</t>
  </si>
  <si>
    <t xml:space="preserve">Republican primary turnout decline vs 2022</t>
  </si>
  <si>
    <t xml:space="preserve">Input. Capitol Beat: "about a quarter".</t>
  </si>
  <si>
    <t xml:space="preserve">Primary margin swing, 2022 to 2026 (pct pts)</t>
  </si>
  <si>
    <t xml:space="preserve">Pass-through of primary swing to November</t>
  </si>
  <si>
    <t xml:space="preserve">ASSUMPTION, not measured. Polls imply ~13% to 24%.</t>
  </si>
  <si>
    <t xml:space="preserve">Scale factor g (Senate projected votes)</t>
  </si>
  <si>
    <t xml:space="preserve">Formula. County final votes = 2026 ballots to date x (2022 final votes / 2022 in-person early) x g.</t>
  </si>
  <si>
    <t xml:space="preserve">Elasticity normalizer, Senate</t>
  </si>
  <si>
    <t xml:space="preserve">Formula. Makes the vote-weighted average environment shift equal the lever above.</t>
  </si>
  <si>
    <t xml:space="preserve">Elasticity normalizer, Governor</t>
  </si>
  <si>
    <t xml:space="preserve">2024 Harris votes (certified)</t>
  </si>
  <si>
    <t xml:space="preserve">Input. Sum of county table; certified Trump total 2,663,117 matches exactly.</t>
  </si>
  <si>
    <t xml:space="preserve">2024 Trump votes (certified)</t>
  </si>
  <si>
    <t xml:space="preserve">Input.</t>
  </si>
  <si>
    <t xml:space="preserve">2024 total votes</t>
  </si>
  <si>
    <t xml:space="preserve">Method</t>
  </si>
  <si>
    <t xml:space="preserve">County final votes: 2026 ballots to date x county 2022 (final votes / in-person early votes) x g, so Election Day-heavy counties grow more.</t>
  </si>
  <si>
    <t xml:space="preserve">County margin before shift = 2022 county margin + persistence x (2024 county margin relative to state minus 2022 county margin relative to state).</t>
  </si>
  <si>
    <t xml:space="preserve">Environment shift is distributed by elasticity 4p(1-p) of the county 2022 two-party D share p: competitive counties move most, lopsided counties least. Normalized so the vote-weighted statewide shift equals the lever.</t>
  </si>
  <si>
    <t xml:space="preserve">Votes: D = final x ((1 - Lib share) + margin)/2; R = final x ((1 - Lib share) - margin)/2. Lib share is the county 2022 share.</t>
  </si>
  <si>
    <t xml:space="preserve">Cast so far: ballots to date at 2022 county ADVANCE-VOTING margins + same county adjustment and shift (assumes 2026 early voters behave like 2022 early voters). Remaining = final minus cast.</t>
  </si>
  <si>
    <t xml:space="preserve">Governor early margin = 2022 Governor county margin + (Senate advance margin minus Senate final margin) for that county, because 2022 vote-method results by county exist only for the Senate.</t>
  </si>
  <si>
    <t xml:space="preserve">Sources: Georgia SOS 2022 certified county results; 2026 ballots to date (user files, 7:33 PM 10/15/2026); 2022 in-person early by county (user file); 2024 county presidential table (Wikipedia, sums to certified totals).</t>
  </si>
  <si>
    <t xml:space="preserve">Not modeled: 2026 mail volume (2022 mail was 6.25% of votes and D+37; each point of share below 2022 is worth about -0.4 pts of margin), candidate effects, runoff.</t>
  </si>
  <si>
    <t xml:space="preserve">Senate: county-by-county projection (2026 ballots to date at 7:33 PM, 10/15/2026)</t>
  </si>
  <si>
    <t xml:space="preserve">Blue = input data. Margin = (D minus R) / all votes, in percentage points. Scenario levers are on the Assumptions sheet.</t>
  </si>
  <si>
    <t xml:space="preserve">2022 in-person early votes</t>
  </si>
  <si>
    <t xml:space="preserve">2022 final votes</t>
  </si>
  <si>
    <t xml:space="preserve">2022 D votes</t>
  </si>
  <si>
    <t xml:space="preserve">2022 R votes</t>
  </si>
  <si>
    <t xml:space="preserve">2022 advance-voting D votes</t>
  </si>
  <si>
    <t xml:space="preserve">2022 advance-voting R votes</t>
  </si>
  <si>
    <t xml:space="preserve">2024 presidential margin (Harris-Trump)</t>
  </si>
  <si>
    <t xml:space="preserve">2022 Libertarian share</t>
  </si>
  <si>
    <t xml:space="preserve">2022 two-party D share</t>
  </si>
  <si>
    <t xml:space="preserve">2024 relative county trend</t>
  </si>
  <si>
    <t xml:space="preserve">County trend adjustment</t>
  </si>
  <si>
    <t xml:space="preserve">Elasticity 4p(1-p)</t>
  </si>
  <si>
    <t xml:space="preserve">Floor margin</t>
  </si>
  <si>
    <t xml:space="preserve">High margin</t>
  </si>
  <si>
    <t xml:space="preserve">Floor D votes</t>
  </si>
  <si>
    <t xml:space="preserve">Floor R votes</t>
  </si>
  <si>
    <t xml:space="preserve">High D votes</t>
  </si>
  <si>
    <t xml:space="preserve">High R votes</t>
  </si>
  <si>
    <t xml:space="preserve">Early margin (cast so far, base)</t>
  </si>
  <si>
    <t xml:space="preserve">Remaining margin (Election Day etc.)</t>
  </si>
  <si>
    <t xml:space="preserve">BASE county shift vs 2022 (pts)</t>
  </si>
  <si>
    <t xml:space="preserve">BASE winner</t>
  </si>
  <si>
    <t xml:space="preserve">APPLING</t>
  </si>
  <si>
    <t xml:space="preserve">ATKINSON</t>
  </si>
  <si>
    <t xml:space="preserve">BACON</t>
  </si>
  <si>
    <t xml:space="preserve">BAKER</t>
  </si>
  <si>
    <t xml:space="preserve">BALDWIN</t>
  </si>
  <si>
    <t xml:space="preserve">BANKS</t>
  </si>
  <si>
    <t xml:space="preserve">BARROW</t>
  </si>
  <si>
    <t xml:space="preserve">BARTOW</t>
  </si>
  <si>
    <t xml:space="preserve">BEN HILL</t>
  </si>
  <si>
    <t xml:space="preserve">BERRIEN</t>
  </si>
  <si>
    <t xml:space="preserve">BIBB</t>
  </si>
  <si>
    <t xml:space="preserve">BLECKLEY</t>
  </si>
  <si>
    <t xml:space="preserve">BRANTLEY</t>
  </si>
  <si>
    <t xml:space="preserve">BROOKS</t>
  </si>
  <si>
    <t xml:space="preserve">BRYAN</t>
  </si>
  <si>
    <t xml:space="preserve">BULLOCH</t>
  </si>
  <si>
    <t xml:space="preserve">BURKE</t>
  </si>
  <si>
    <t xml:space="preserve">BUTTS</t>
  </si>
  <si>
    <t xml:space="preserve">CALHOUN</t>
  </si>
  <si>
    <t xml:space="preserve">CAMDEN</t>
  </si>
  <si>
    <t xml:space="preserve">CANDLER</t>
  </si>
  <si>
    <t xml:space="preserve">CARROLL</t>
  </si>
  <si>
    <t xml:space="preserve">CATOOSA</t>
  </si>
  <si>
    <t xml:space="preserve">CHARLTON</t>
  </si>
  <si>
    <t xml:space="preserve">CHATTAHOOCHEE</t>
  </si>
  <si>
    <t xml:space="preserve">CHATTOOGA</t>
  </si>
  <si>
    <t xml:space="preserve">CLARKE</t>
  </si>
  <si>
    <t xml:space="preserve">CLAY</t>
  </si>
  <si>
    <t xml:space="preserve">CLINCH</t>
  </si>
  <si>
    <t xml:space="preserve">COFFEE</t>
  </si>
  <si>
    <t xml:space="preserve">COLQUITT</t>
  </si>
  <si>
    <t xml:space="preserve">COOK</t>
  </si>
  <si>
    <t xml:space="preserve">CRAWFORD</t>
  </si>
  <si>
    <t xml:space="preserve">CRISP</t>
  </si>
  <si>
    <t xml:space="preserve">DADE</t>
  </si>
  <si>
    <t xml:space="preserve">DAWSON</t>
  </si>
  <si>
    <t xml:space="preserve">DECATUR</t>
  </si>
  <si>
    <t xml:space="preserve">DODGE</t>
  </si>
  <si>
    <t xml:space="preserve">DOOLY</t>
  </si>
  <si>
    <t xml:space="preserve">DOUGHERTY</t>
  </si>
  <si>
    <t xml:space="preserve">DOUGLAS</t>
  </si>
  <si>
    <t xml:space="preserve">EARLY</t>
  </si>
  <si>
    <t xml:space="preserve">ECHOLS</t>
  </si>
  <si>
    <t xml:space="preserve">EFFINGHAM</t>
  </si>
  <si>
    <t xml:space="preserve">ELBERT</t>
  </si>
  <si>
    <t xml:space="preserve">EMANUEL</t>
  </si>
  <si>
    <t xml:space="preserve">EVANS</t>
  </si>
  <si>
    <t xml:space="preserve">FANNIN</t>
  </si>
  <si>
    <t xml:space="preserve">FLOYD</t>
  </si>
  <si>
    <t xml:space="preserve">FRANKLIN</t>
  </si>
  <si>
    <t xml:space="preserve">GILMER</t>
  </si>
  <si>
    <t xml:space="preserve">GLASCOCK</t>
  </si>
  <si>
    <t xml:space="preserve">GLYNN</t>
  </si>
  <si>
    <t xml:space="preserve">GORDON</t>
  </si>
  <si>
    <t xml:space="preserve">GRADY</t>
  </si>
  <si>
    <t xml:space="preserve">GREENE</t>
  </si>
  <si>
    <t xml:space="preserve">HABERSHAM</t>
  </si>
  <si>
    <t xml:space="preserve">HANCOCK</t>
  </si>
  <si>
    <t xml:space="preserve">HARALSON</t>
  </si>
  <si>
    <t xml:space="preserve">HARRIS</t>
  </si>
  <si>
    <t xml:space="preserve">HART</t>
  </si>
  <si>
    <t xml:space="preserve">HEARD</t>
  </si>
  <si>
    <t xml:space="preserve">IRWIN</t>
  </si>
  <si>
    <t xml:space="preserve">JACKSON</t>
  </si>
  <si>
    <t xml:space="preserve">JASPER</t>
  </si>
  <si>
    <t xml:space="preserve">JEFF DAVIS</t>
  </si>
  <si>
    <t xml:space="preserve">JEFFERSON</t>
  </si>
  <si>
    <t xml:space="preserve">JENKINS</t>
  </si>
  <si>
    <t xml:space="preserve">JOHNSON</t>
  </si>
  <si>
    <t xml:space="preserve">JONES</t>
  </si>
  <si>
    <t xml:space="preserve">LAMAR</t>
  </si>
  <si>
    <t xml:space="preserve">LANIER</t>
  </si>
  <si>
    <t xml:space="preserve">LAURENS</t>
  </si>
  <si>
    <t xml:space="preserve">LEE</t>
  </si>
  <si>
    <t xml:space="preserve">LIBERTY</t>
  </si>
  <si>
    <t xml:space="preserve">LINCOLN</t>
  </si>
  <si>
    <t xml:space="preserve">LONG</t>
  </si>
  <si>
    <t xml:space="preserve">LOWNDES</t>
  </si>
  <si>
    <t xml:space="preserve">LUMPKIN</t>
  </si>
  <si>
    <t xml:space="preserve">MACON</t>
  </si>
  <si>
    <t xml:space="preserve">MADISON</t>
  </si>
  <si>
    <t xml:space="preserve">MARION</t>
  </si>
  <si>
    <t xml:space="preserve">MCDUFFIE</t>
  </si>
  <si>
    <t xml:space="preserve">MCINTOSH</t>
  </si>
  <si>
    <t xml:space="preserve">MERIWETHER</t>
  </si>
  <si>
    <t xml:space="preserve">MILLER</t>
  </si>
  <si>
    <t xml:space="preserve">MITCHELL</t>
  </si>
  <si>
    <t xml:space="preserve">MONROE</t>
  </si>
  <si>
    <t xml:space="preserve">MONTGOMERY</t>
  </si>
  <si>
    <t xml:space="preserve">MORGAN</t>
  </si>
  <si>
    <t xml:space="preserve">MURRAY</t>
  </si>
  <si>
    <t xml:space="preserve">MUSCOGEE</t>
  </si>
  <si>
    <t xml:space="preserve">NEWTON</t>
  </si>
  <si>
    <t xml:space="preserve">OCONEE</t>
  </si>
  <si>
    <t xml:space="preserve">OGLETHORPE</t>
  </si>
  <si>
    <t xml:space="preserve">PAULDING</t>
  </si>
  <si>
    <t xml:space="preserve">PEACH</t>
  </si>
  <si>
    <t xml:space="preserve">PICKENS</t>
  </si>
  <si>
    <t xml:space="preserve">PIERCE</t>
  </si>
  <si>
    <t xml:space="preserve">PIKE</t>
  </si>
  <si>
    <t xml:space="preserve">POLK</t>
  </si>
  <si>
    <t xml:space="preserve">PULASKI</t>
  </si>
  <si>
    <t xml:space="preserve">PUTNAM</t>
  </si>
  <si>
    <t xml:space="preserve">QUITMAN</t>
  </si>
  <si>
    <t xml:space="preserve">RABUN</t>
  </si>
  <si>
    <t xml:space="preserve">RANDOLPH</t>
  </si>
  <si>
    <t xml:space="preserve">ROCKDALE</t>
  </si>
  <si>
    <t xml:space="preserve">SCHLEY</t>
  </si>
  <si>
    <t xml:space="preserve">SCREVEN</t>
  </si>
  <si>
    <t xml:space="preserve">SEMINOLE</t>
  </si>
  <si>
    <t xml:space="preserve">SPALDING</t>
  </si>
  <si>
    <t xml:space="preserve">STEPHENS</t>
  </si>
  <si>
    <t xml:space="preserve">STEWART</t>
  </si>
  <si>
    <t xml:space="preserve">SUMTER</t>
  </si>
  <si>
    <t xml:space="preserve">TALBOT</t>
  </si>
  <si>
    <t xml:space="preserve">TALIAFERRO</t>
  </si>
  <si>
    <t xml:space="preserve">TATTNALL</t>
  </si>
  <si>
    <t xml:space="preserve">TAYLOR</t>
  </si>
  <si>
    <t xml:space="preserve">TELFAIR</t>
  </si>
  <si>
    <t xml:space="preserve">TERRELL</t>
  </si>
  <si>
    <t xml:space="preserve">THOMAS</t>
  </si>
  <si>
    <t xml:space="preserve">TIFT</t>
  </si>
  <si>
    <t xml:space="preserve">TOOMBS</t>
  </si>
  <si>
    <t xml:space="preserve">TOWNS</t>
  </si>
  <si>
    <t xml:space="preserve">TREUTLEN</t>
  </si>
  <si>
    <t xml:space="preserve">TROUP</t>
  </si>
  <si>
    <t xml:space="preserve">TURNER</t>
  </si>
  <si>
    <t xml:space="preserve">TWIGGS</t>
  </si>
  <si>
    <t xml:space="preserve">UNION</t>
  </si>
  <si>
    <t xml:space="preserve">UPSON</t>
  </si>
  <si>
    <t xml:space="preserve">WALKER</t>
  </si>
  <si>
    <t xml:space="preserve">WALTON</t>
  </si>
  <si>
    <t xml:space="preserve">WARE</t>
  </si>
  <si>
    <t xml:space="preserve">WARREN</t>
  </si>
  <si>
    <t xml:space="preserve">WASHINGTON</t>
  </si>
  <si>
    <t xml:space="preserve">WAYNE</t>
  </si>
  <si>
    <t xml:space="preserve">WEBSTER</t>
  </si>
  <si>
    <t xml:space="preserve">WHEELER</t>
  </si>
  <si>
    <t xml:space="preserve">WHITE</t>
  </si>
  <si>
    <t xml:space="preserve">WHITFIELD</t>
  </si>
  <si>
    <t xml:space="preserve">WILCOX</t>
  </si>
  <si>
    <t xml:space="preserve">WILKES</t>
  </si>
  <si>
    <t xml:space="preserve">WILKINSON</t>
  </si>
  <si>
    <t xml:space="preserve">WORTH</t>
  </si>
  <si>
    <t xml:space="preserve">STATE TOTAL</t>
  </si>
  <si>
    <t xml:space="preserve">Governor: county-by-county projection (2026 ballots to date at 7:33 PM, 10/15/2026)</t>
  </si>
  <si>
    <t xml:space="preserve">Early-vs-final Senate margin gap (2022)</t>
  </si>
  <si>
    <t xml:space="preserve">2022 Senate margin (ref)</t>
  </si>
  <si>
    <t xml:space="preserve">2026 primary ballots accepted by county (user export, 995,408 statewide) vs. general election early ballots to date</t>
  </si>
  <si>
    <t xml:space="preserve">No party split by county in this file. Used as an engagement index: where general-election participation so far lags or leads the county's primary participation.</t>
  </si>
  <si>
    <t xml:space="preserve">2026 primary ballots (user file)</t>
  </si>
  <si>
    <t xml:space="preserve">Share of state primary</t>
  </si>
  <si>
    <t xml:space="preserve">General ballots to date (7:33 PM)</t>
  </si>
  <si>
    <t xml:space="preserve">Share of state general to date</t>
  </si>
  <si>
    <t xml:space="preserve">General / primary ratio</t>
  </si>
  <si>
    <t xml:space="preserve">Pace vs statewide (1.00 = same)</t>
  </si>
  <si>
    <t xml:space="preserve">Primary ballots as % of 2022 final votes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</si>
</sst>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;\(#,##0\);\-"/>
    <numFmt numFmtId="166" formatCode="0.0%"/>
    <numFmt numFmtId="167" formatCode="#,##0"/>
    <numFmt numFmtId="168" formatCode="0.00"/>
    <numFmt numFmtId="169" formatCode="0.00%"/>
    <numFmt numFmtId="170" formatCode="0%"/>
    <numFmt numFmtId="171" formatCode="0.00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2"/>
      <name val="Arial"/>
      <family val="0"/>
      <charset val="1"/>
    </font>
    <font>
      <sz val="10"/>
      <color rgb="FF0000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99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10" min="2" style="0" width="17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54" hidden="false" customHeight="tru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</row>
    <row r="6" customFormat="false" ht="15" hidden="false" customHeight="false" outlineLevel="0" collapsed="false">
      <c r="A6" s="2" t="s">
        <v>13</v>
      </c>
      <c r="B6" s="5" t="n">
        <f aca="false">Senate!T165</f>
        <v>2170738.26962474</v>
      </c>
      <c r="C6" s="5" t="n">
        <f aca="false">Senate!U165</f>
        <v>2040635.62111436</v>
      </c>
      <c r="D6" s="5" t="n">
        <f aca="false">E6-B6-C6</f>
        <v>88626.1092609044</v>
      </c>
      <c r="E6" s="5" t="n">
        <f aca="false">Senate!J165</f>
        <v>4300000</v>
      </c>
      <c r="F6" s="6" t="n">
        <f aca="false">(B6-C6)/E6</f>
        <v>0.0302564298861361</v>
      </c>
      <c r="G6" s="6" t="n">
        <f aca="false">B6/E6</f>
        <v>0.504822853401102</v>
      </c>
      <c r="H6" s="6" t="n">
        <f aca="false">C6/E6</f>
        <v>0.474566423514966</v>
      </c>
      <c r="I6" s="5" t="n">
        <f aca="false">E6/2+1</f>
        <v>2150001</v>
      </c>
      <c r="J6" s="5" t="n">
        <f aca="false">B6-I6</f>
        <v>20737.2696247404</v>
      </c>
    </row>
    <row r="7" customFormat="false" ht="15" hidden="false" customHeight="false" outlineLevel="0" collapsed="false">
      <c r="A7" s="7" t="s">
        <v>14</v>
      </c>
      <c r="B7" s="8" t="n">
        <f aca="false">Senate!V165</f>
        <v>2280365.0451856</v>
      </c>
      <c r="C7" s="8" t="n">
        <f aca="false">Senate!W165</f>
        <v>1931008.8455535</v>
      </c>
      <c r="D7" s="8" t="n">
        <f aca="false">E7-B7-C7</f>
        <v>88626.1092609046</v>
      </c>
      <c r="E7" s="8" t="n">
        <f aca="false">Senate!J165</f>
        <v>4300000</v>
      </c>
      <c r="F7" s="9" t="n">
        <f aca="false">(B7-C7)/E7</f>
        <v>0.081245627821419</v>
      </c>
      <c r="G7" s="9" t="n">
        <f aca="false">B7/E7</f>
        <v>0.530317452368744</v>
      </c>
      <c r="H7" s="9" t="n">
        <f aca="false">C7/E7</f>
        <v>0.449071824547325</v>
      </c>
      <c r="I7" s="8" t="n">
        <f aca="false">E7/2+1</f>
        <v>2150001</v>
      </c>
      <c r="J7" s="8" t="n">
        <f aca="false">B7-I7</f>
        <v>130364.045185599</v>
      </c>
    </row>
    <row r="8" customFormat="false" ht="15" hidden="false" customHeight="false" outlineLevel="0" collapsed="false">
      <c r="A8" s="2" t="s">
        <v>15</v>
      </c>
      <c r="B8" s="5" t="n">
        <f aca="false">Senate!X165</f>
        <v>2321238.26962474</v>
      </c>
      <c r="C8" s="5" t="n">
        <f aca="false">Senate!Y165</f>
        <v>1890135.62111436</v>
      </c>
      <c r="D8" s="5" t="n">
        <f aca="false">E8-B8-C8</f>
        <v>88626.1092609048</v>
      </c>
      <c r="E8" s="5" t="n">
        <f aca="false">Senate!J165</f>
        <v>4300000</v>
      </c>
      <c r="F8" s="6" t="n">
        <f aca="false">(B8-C8)/E8</f>
        <v>0.100256429886136</v>
      </c>
      <c r="G8" s="6" t="n">
        <f aca="false">B8/E8</f>
        <v>0.539822853401102</v>
      </c>
      <c r="H8" s="6" t="n">
        <f aca="false">C8/E8</f>
        <v>0.439566423514966</v>
      </c>
      <c r="I8" s="5" t="n">
        <f aca="false">E8/2+1</f>
        <v>2150001</v>
      </c>
      <c r="J8" s="5" t="n">
        <f aca="false">B8-I8</f>
        <v>171237.26962474</v>
      </c>
    </row>
    <row r="10" customFormat="false" ht="15" hidden="false" customHeight="false" outlineLevel="0" collapsed="false">
      <c r="A10" s="3" t="s">
        <v>16</v>
      </c>
    </row>
    <row r="11" customFormat="false" ht="54" hidden="false" customHeight="true" outlineLevel="0" collapsed="false">
      <c r="A11" s="4" t="s">
        <v>3</v>
      </c>
      <c r="B11" s="4" t="s">
        <v>4</v>
      </c>
      <c r="C11" s="4" t="s">
        <v>5</v>
      </c>
      <c r="D11" s="4" t="s">
        <v>6</v>
      </c>
      <c r="E11" s="4" t="s">
        <v>7</v>
      </c>
      <c r="F11" s="4" t="s">
        <v>8</v>
      </c>
      <c r="G11" s="4" t="s">
        <v>9</v>
      </c>
      <c r="H11" s="4" t="s">
        <v>10</v>
      </c>
      <c r="I11" s="4" t="s">
        <v>11</v>
      </c>
      <c r="J11" s="4" t="s">
        <v>12</v>
      </c>
    </row>
    <row r="12" customFormat="false" ht="15" hidden="false" customHeight="false" outlineLevel="0" collapsed="false">
      <c r="A12" s="2" t="s">
        <v>13</v>
      </c>
      <c r="B12" s="5" t="n">
        <f aca="false">Governor!T165</f>
        <v>2017689.71295569</v>
      </c>
      <c r="C12" s="5" t="n">
        <f aca="false">Governor!U165</f>
        <v>2251758.39564525</v>
      </c>
      <c r="D12" s="5" t="n">
        <f aca="false">E12-B12-C12</f>
        <v>30551.8913990553</v>
      </c>
      <c r="E12" s="5" t="n">
        <f aca="false">Governor!J165</f>
        <v>4300000</v>
      </c>
      <c r="F12" s="6" t="n">
        <f aca="false">(B12-C12)/E12</f>
        <v>-0.0544345773696658</v>
      </c>
      <c r="G12" s="6" t="n">
        <f aca="false">B12/E12</f>
        <v>0.469230165803649</v>
      </c>
      <c r="H12" s="6" t="n">
        <f aca="false">C12/E12</f>
        <v>0.523664743173315</v>
      </c>
      <c r="I12" s="5" t="n">
        <f aca="false">E12/2+1</f>
        <v>2150001</v>
      </c>
      <c r="J12" s="5" t="n">
        <f aca="false">B12-I12</f>
        <v>-132311.287044309</v>
      </c>
    </row>
    <row r="13" customFormat="false" ht="15" hidden="false" customHeight="false" outlineLevel="0" collapsed="false">
      <c r="A13" s="7" t="s">
        <v>14</v>
      </c>
      <c r="B13" s="8" t="n">
        <f aca="false">Governor!V165</f>
        <v>2127316.48851655</v>
      </c>
      <c r="C13" s="8" t="n">
        <f aca="false">Governor!W165</f>
        <v>2142131.6200844</v>
      </c>
      <c r="D13" s="8" t="n">
        <f aca="false">E13-B13-C13</f>
        <v>30551.8913990557</v>
      </c>
      <c r="E13" s="8" t="n">
        <f aca="false">Governor!J165</f>
        <v>4300000</v>
      </c>
      <c r="F13" s="9" t="n">
        <f aca="false">(B13-C13)/E13</f>
        <v>-0.0034453794343828</v>
      </c>
      <c r="G13" s="9" t="n">
        <f aca="false">B13/E13</f>
        <v>0.494724764771291</v>
      </c>
      <c r="H13" s="9" t="n">
        <f aca="false">C13/E13</f>
        <v>0.498170144205673</v>
      </c>
      <c r="I13" s="8" t="n">
        <f aca="false">E13/2+1</f>
        <v>2150001</v>
      </c>
      <c r="J13" s="8" t="n">
        <f aca="false">B13-I13</f>
        <v>-22684.5114834509</v>
      </c>
    </row>
    <row r="14" customFormat="false" ht="15" hidden="false" customHeight="false" outlineLevel="0" collapsed="false">
      <c r="A14" s="2" t="s">
        <v>15</v>
      </c>
      <c r="B14" s="5" t="n">
        <f aca="false">Governor!X165</f>
        <v>2168189.71295569</v>
      </c>
      <c r="C14" s="5" t="n">
        <f aca="false">Governor!Y165</f>
        <v>2101258.39564525</v>
      </c>
      <c r="D14" s="5" t="n">
        <f aca="false">E14-B14-C14</f>
        <v>30551.8913990553</v>
      </c>
      <c r="E14" s="5" t="n">
        <f aca="false">Governor!J165</f>
        <v>4300000</v>
      </c>
      <c r="F14" s="6" t="n">
        <f aca="false">(B14-C14)/E14</f>
        <v>0.0155654226303342</v>
      </c>
      <c r="G14" s="6" t="n">
        <f aca="false">B14/E14</f>
        <v>0.504230165803649</v>
      </c>
      <c r="H14" s="6" t="n">
        <f aca="false">C14/E14</f>
        <v>0.488664743173315</v>
      </c>
      <c r="I14" s="5" t="n">
        <f aca="false">E14/2+1</f>
        <v>2150001</v>
      </c>
      <c r="J14" s="5" t="n">
        <f aca="false">B14-I14</f>
        <v>18188.7129556909</v>
      </c>
    </row>
    <row r="16" customFormat="false" ht="15" hidden="false" customHeight="false" outlineLevel="0" collapsed="false">
      <c r="A16" s="3" t="s">
        <v>17</v>
      </c>
    </row>
    <row r="17" customFormat="false" ht="54" hidden="false" customHeight="true" outlineLevel="0" collapsed="false">
      <c r="A17" s="4" t="s">
        <v>18</v>
      </c>
      <c r="B17" s="4" t="s">
        <v>19</v>
      </c>
      <c r="C17" s="4" t="s">
        <v>20</v>
      </c>
      <c r="D17" s="4" t="s">
        <v>21</v>
      </c>
      <c r="E17" s="4" t="s">
        <v>22</v>
      </c>
      <c r="F17" s="4" t="s">
        <v>23</v>
      </c>
      <c r="G17" s="4" t="s">
        <v>24</v>
      </c>
      <c r="H17" s="4" t="s">
        <v>25</v>
      </c>
    </row>
    <row r="18" customFormat="false" ht="15" hidden="false" customHeight="false" outlineLevel="0" collapsed="false">
      <c r="A18" s="2" t="s">
        <v>26</v>
      </c>
      <c r="B18" s="10" t="n">
        <f aca="false">Senate!AA165</f>
        <v>296813.059062821</v>
      </c>
      <c r="C18" s="10" t="n">
        <f aca="false">Senate!AB165</f>
        <v>221103.968326751</v>
      </c>
      <c r="D18" s="6" t="n">
        <f aca="false">(B18-C18)/(Senate!B165)</f>
        <v>0.143164193084071</v>
      </c>
      <c r="E18" s="10" t="n">
        <f aca="false">Senate!AC165</f>
        <v>3771173</v>
      </c>
      <c r="F18" s="10" t="n">
        <f aca="false">Senate!AD165</f>
        <v>1983551.98612278</v>
      </c>
      <c r="G18" s="10" t="n">
        <f aca="false">Senate!AE165</f>
        <v>1709904.87722675</v>
      </c>
      <c r="H18" s="6" t="n">
        <f aca="false">(F18-G18)/E18</f>
        <v>0.0725628627740047</v>
      </c>
    </row>
    <row r="19" customFormat="false" ht="15" hidden="false" customHeight="false" outlineLevel="0" collapsed="false">
      <c r="A19" s="2" t="s">
        <v>27</v>
      </c>
      <c r="B19" s="10" t="n">
        <f aca="false">Governor!AA165</f>
        <v>277986.761458916</v>
      </c>
      <c r="C19" s="10" t="n">
        <f aca="false">Governor!AB165</f>
        <v>247092.302028987</v>
      </c>
      <c r="D19" s="6" t="n">
        <f aca="false">(B19-C19)/(Governor!B165)</f>
        <v>0.0584207300873986</v>
      </c>
      <c r="E19" s="10" t="n">
        <f aca="false">Governor!AC165</f>
        <v>3771173</v>
      </c>
      <c r="F19" s="10" t="n">
        <f aca="false">Governor!AD165</f>
        <v>1849329.72705763</v>
      </c>
      <c r="G19" s="10" t="n">
        <f aca="false">Governor!AE165</f>
        <v>1895039.31805541</v>
      </c>
      <c r="H19" s="6" t="n">
        <f aca="false">(F19-G19)/E19</f>
        <v>-0.0121207886770972</v>
      </c>
    </row>
    <row r="22" customFormat="false" ht="15" hidden="false" customHeight="false" outlineLevel="0" collapsed="false">
      <c r="A22" s="3" t="s">
        <v>28</v>
      </c>
    </row>
    <row r="23" customFormat="false" ht="54" hidden="false" customHeight="true" outlineLevel="0" collapsed="false">
      <c r="A23" s="4" t="s">
        <v>29</v>
      </c>
      <c r="B23" s="4" t="s">
        <v>30</v>
      </c>
      <c r="C23" s="4" t="s">
        <v>31</v>
      </c>
      <c r="D23" s="4" t="s">
        <v>32</v>
      </c>
      <c r="E23" s="4" t="s">
        <v>33</v>
      </c>
      <c r="F23" s="4" t="s">
        <v>34</v>
      </c>
      <c r="G23" s="4" t="s">
        <v>35</v>
      </c>
      <c r="H23" s="4" t="s">
        <v>36</v>
      </c>
      <c r="I23" s="4" t="s">
        <v>37</v>
      </c>
    </row>
    <row r="24" customFormat="false" ht="15" hidden="false" customHeight="false" outlineLevel="0" collapsed="false">
      <c r="A24" s="2" t="s">
        <v>38</v>
      </c>
      <c r="B24" s="11" t="n">
        <f aca="false">INDEX(Senate!B$6:B$164,MATCH($A24,Senate!$A$6:$A$164,0))</f>
        <v>65256</v>
      </c>
      <c r="C24" s="11" t="n">
        <f aca="false">INDEX(Senate!J$6:J$164,MATCH($A24,Senate!$A$6:$A$164,0))</f>
        <v>456795.000565385</v>
      </c>
      <c r="D24" s="12" t="n">
        <f aca="false">INDEX(Senate!M$6:M$164,MATCH($A24,Senate!$A$6:$A$164,0))</f>
        <v>0.489755411648795</v>
      </c>
      <c r="E24" s="12" t="n">
        <f aca="false">INDEX(Senate!R$6:R$164,MATCH($A24,Senate!$A$6:$A$164,0))</f>
        <v>0.531924711160307</v>
      </c>
      <c r="F24" s="12" t="n">
        <f aca="false">INDEX(Senate!AG$6:AG$164,MATCH($A24,Senate!$A$6:$A$164,0))</f>
        <v>0.0421692995115117</v>
      </c>
      <c r="G24" s="11" t="n">
        <f aca="false">INDEX(Senate!V$6:V$164,MATCH($A24,Senate!$A$6:$A$164,0))</f>
        <v>345598.070970426</v>
      </c>
      <c r="H24" s="11" t="n">
        <f aca="false">INDEX(Senate!W$6:W$164,MATCH($A24,Senate!$A$6:$A$164,0))</f>
        <v>102617.522235211</v>
      </c>
      <c r="I24" s="12" t="n">
        <f aca="false">INDEX(Senate!AF$6:AF$164,MATCH($A24,Senate!$A$6:$A$164,0))</f>
        <v>0.528626493365595</v>
      </c>
    </row>
    <row r="25" customFormat="false" ht="15" hidden="false" customHeight="false" outlineLevel="0" collapsed="false">
      <c r="A25" s="2" t="s">
        <v>39</v>
      </c>
      <c r="B25" s="11" t="n">
        <f aca="false">INDEX(Senate!B$6:B$164,MATCH($A25,Senate!$A$6:$A$164,0))</f>
        <v>44526</v>
      </c>
      <c r="C25" s="11" t="n">
        <f aca="false">INDEX(Senate!J$6:J$164,MATCH($A25,Senate!$A$6:$A$164,0))</f>
        <v>362509.548576776</v>
      </c>
      <c r="D25" s="12" t="n">
        <f aca="false">INDEX(Senate!M$6:M$164,MATCH($A25,Senate!$A$6:$A$164,0))</f>
        <v>0.162851035885814</v>
      </c>
      <c r="E25" s="12" t="n">
        <f aca="false">INDEX(Senate!R$6:R$164,MATCH($A25,Senate!$A$6:$A$164,0))</f>
        <v>0.232426666155866</v>
      </c>
      <c r="F25" s="12" t="n">
        <f aca="false">INDEX(Senate!AG$6:AG$164,MATCH($A25,Senate!$A$6:$A$164,0))</f>
        <v>0.0695756302700512</v>
      </c>
      <c r="G25" s="11" t="n">
        <f aca="false">INDEX(Senate!V$6:V$164,MATCH($A25,Senate!$A$6:$A$164,0))</f>
        <v>218440.096127423</v>
      </c>
      <c r="H25" s="11" t="n">
        <f aca="false">INDEX(Senate!W$6:W$164,MATCH($A25,Senate!$A$6:$A$164,0))</f>
        <v>134183.210302055</v>
      </c>
      <c r="I25" s="12" t="n">
        <f aca="false">INDEX(Senate!AF$6:AF$164,MATCH($A25,Senate!$A$6:$A$164,0))</f>
        <v>0.225609855197552</v>
      </c>
    </row>
    <row r="26" customFormat="false" ht="15" hidden="false" customHeight="false" outlineLevel="0" collapsed="false">
      <c r="A26" s="2" t="s">
        <v>40</v>
      </c>
      <c r="B26" s="11" t="n">
        <f aca="false">INDEX(Senate!B$6:B$164,MATCH($A26,Senate!$A$6:$A$164,0))</f>
        <v>44985</v>
      </c>
      <c r="C26" s="11" t="n">
        <f aca="false">INDEX(Senate!J$6:J$164,MATCH($A26,Senate!$A$6:$A$164,0))</f>
        <v>334174.940402898</v>
      </c>
      <c r="D26" s="12" t="n">
        <f aca="false">INDEX(Senate!M$6:M$164,MATCH($A26,Senate!$A$6:$A$164,0))</f>
        <v>0.701717243001647</v>
      </c>
      <c r="E26" s="12" t="n">
        <f aca="false">INDEX(Senate!R$6:R$164,MATCH($A26,Senate!$A$6:$A$164,0))</f>
        <v>0.721127545535275</v>
      </c>
      <c r="F26" s="12" t="n">
        <f aca="false">INDEX(Senate!AG$6:AG$164,MATCH($A26,Senate!$A$6:$A$164,0))</f>
        <v>0.0194103025336287</v>
      </c>
      <c r="G26" s="11" t="n">
        <f aca="false">INDEX(Senate!V$6:V$164,MATCH($A26,Senate!$A$6:$A$164,0))</f>
        <v>284851.049210762</v>
      </c>
      <c r="H26" s="11" t="n">
        <f aca="false">INDEX(Senate!W$6:W$164,MATCH($A26,Senate!$A$6:$A$164,0))</f>
        <v>43868.2946586234</v>
      </c>
      <c r="I26" s="12" t="n">
        <f aca="false">INDEX(Senate!AF$6:AF$164,MATCH($A26,Senate!$A$6:$A$164,0))</f>
        <v>0.713600316906142</v>
      </c>
    </row>
    <row r="27" customFormat="false" ht="15" hidden="false" customHeight="false" outlineLevel="0" collapsed="false">
      <c r="A27" s="2" t="s">
        <v>41</v>
      </c>
      <c r="B27" s="11" t="n">
        <f aca="false">INDEX(Senate!B$6:B$164,MATCH($A27,Senate!$A$6:$A$164,0))</f>
        <v>39320</v>
      </c>
      <c r="C27" s="11" t="n">
        <f aca="false">INDEX(Senate!J$6:J$164,MATCH($A27,Senate!$A$6:$A$164,0))</f>
        <v>322051.729757228</v>
      </c>
      <c r="D27" s="12" t="n">
        <f aca="false">INDEX(Senate!M$6:M$164,MATCH($A27,Senate!$A$6:$A$164,0))</f>
        <v>0.203545880363446</v>
      </c>
      <c r="E27" s="12" t="n">
        <f aca="false">INDEX(Senate!R$6:R$164,MATCH($A27,Senate!$A$6:$A$164,0))</f>
        <v>0.259964795297539</v>
      </c>
      <c r="F27" s="12" t="n">
        <f aca="false">INDEX(Senate!AG$6:AG$164,MATCH($A27,Senate!$A$6:$A$164,0))</f>
        <v>0.056418914934093</v>
      </c>
      <c r="G27" s="11" t="n">
        <f aca="false">INDEX(Senate!V$6:V$164,MATCH($A27,Senate!$A$6:$A$164,0))</f>
        <v>198929.837056059</v>
      </c>
      <c r="H27" s="11" t="n">
        <f aca="false">INDEX(Senate!W$6:W$164,MATCH($A27,Senate!$A$6:$A$164,0))</f>
        <v>115207.725054503</v>
      </c>
      <c r="I27" s="12" t="n">
        <f aca="false">INDEX(Senate!AF$6:AF$164,MATCH($A27,Senate!$A$6:$A$164,0))</f>
        <v>0.251621088990022</v>
      </c>
    </row>
    <row r="28" customFormat="false" ht="15" hidden="false" customHeight="false" outlineLevel="0" collapsed="false">
      <c r="A28" s="2" t="s">
        <v>42</v>
      </c>
      <c r="B28" s="11" t="n">
        <f aca="false">INDEX(Senate!B$6:B$164,MATCH($A28,Senate!$A$6:$A$164,0))</f>
        <v>15883</v>
      </c>
      <c r="C28" s="11" t="n">
        <f aca="false">INDEX(Senate!J$6:J$164,MATCH($A28,Senate!$A$6:$A$164,0))</f>
        <v>135195.833066584</v>
      </c>
      <c r="D28" s="12" t="n">
        <f aca="false">INDEX(Senate!M$6:M$164,MATCH($A28,Senate!$A$6:$A$164,0))</f>
        <v>-0.383044528592087</v>
      </c>
      <c r="E28" s="12" t="n">
        <f aca="false">INDEX(Senate!R$6:R$164,MATCH($A28,Senate!$A$6:$A$164,0))</f>
        <v>-0.318016384801553</v>
      </c>
      <c r="F28" s="12" t="n">
        <f aca="false">INDEX(Senate!AG$6:AG$164,MATCH($A28,Senate!$A$6:$A$164,0))</f>
        <v>0.0650281437905342</v>
      </c>
      <c r="G28" s="11" t="n">
        <f aca="false">INDEX(Senate!V$6:V$164,MATCH($A28,Senate!$A$6:$A$164,0))</f>
        <v>43934.8213909128</v>
      </c>
      <c r="H28" s="11" t="n">
        <f aca="false">INDEX(Senate!W$6:W$164,MATCH($A28,Senate!$A$6:$A$164,0))</f>
        <v>86929.3114629821</v>
      </c>
      <c r="I28" s="12" t="n">
        <f aca="false">INDEX(Senate!AF$6:AF$164,MATCH($A28,Senate!$A$6:$A$164,0))</f>
        <v>-0.318435666036662</v>
      </c>
    </row>
    <row r="29" customFormat="false" ht="15" hidden="false" customHeight="false" outlineLevel="0" collapsed="false">
      <c r="A29" s="2" t="s">
        <v>43</v>
      </c>
      <c r="B29" s="11" t="n">
        <f aca="false">INDEX(Senate!B$6:B$164,MATCH($A29,Senate!$A$6:$A$164,0))</f>
        <v>12391</v>
      </c>
      <c r="C29" s="11" t="n">
        <f aca="false">INDEX(Senate!J$6:J$164,MATCH($A29,Senate!$A$6:$A$164,0))</f>
        <v>126236.987676989</v>
      </c>
      <c r="D29" s="12" t="n">
        <f aca="false">INDEX(Senate!M$6:M$164,MATCH($A29,Senate!$A$6:$A$164,0))</f>
        <v>0.205724474297412</v>
      </c>
      <c r="E29" s="12" t="n">
        <f aca="false">INDEX(Senate!R$6:R$164,MATCH($A29,Senate!$A$6:$A$164,0))</f>
        <v>0.268552988925028</v>
      </c>
      <c r="F29" s="12" t="n">
        <f aca="false">INDEX(Senate!AG$6:AG$164,MATCH($A29,Senate!$A$6:$A$164,0))</f>
        <v>0.0628285146276153</v>
      </c>
      <c r="G29" s="11" t="n">
        <f aca="false">INDEX(Senate!V$6:V$164,MATCH($A29,Senate!$A$6:$A$164,0))</f>
        <v>78987.8134164934</v>
      </c>
      <c r="H29" s="11" t="n">
        <f aca="false">INDEX(Senate!W$6:W$164,MATCH($A29,Senate!$A$6:$A$164,0))</f>
        <v>45086.4930629462</v>
      </c>
      <c r="I29" s="12" t="n">
        <f aca="false">INDEX(Senate!AF$6:AF$164,MATCH($A29,Senate!$A$6:$A$164,0))</f>
        <v>0.259564653290237</v>
      </c>
    </row>
    <row r="30" customFormat="false" ht="15" hidden="false" customHeight="false" outlineLevel="0" collapsed="false">
      <c r="A30" s="2" t="s">
        <v>44</v>
      </c>
      <c r="B30" s="11" t="n">
        <f aca="false">INDEX(Senate!B$6:B$164,MATCH($A30,Senate!$A$6:$A$164,0))</f>
        <v>15396</v>
      </c>
      <c r="C30" s="11" t="n">
        <f aca="false">INDEX(Senate!J$6:J$164,MATCH($A30,Senate!$A$6:$A$164,0))</f>
        <v>109535.867643238</v>
      </c>
      <c r="D30" s="12" t="n">
        <f aca="false">INDEX(Senate!M$6:M$164,MATCH($A30,Senate!$A$6:$A$164,0))</f>
        <v>0.761887745378311</v>
      </c>
      <c r="E30" s="12" t="n">
        <f aca="false">INDEX(Senate!R$6:R$164,MATCH($A30,Senate!$A$6:$A$164,0))</f>
        <v>0.768036978657286</v>
      </c>
      <c r="F30" s="12" t="n">
        <f aca="false">INDEX(Senate!AG$6:AG$164,MATCH($A30,Senate!$A$6:$A$164,0))</f>
        <v>0.0061492332789741</v>
      </c>
      <c r="G30" s="11" t="n">
        <f aca="false">INDEX(Senate!V$6:V$164,MATCH($A30,Senate!$A$6:$A$164,0))</f>
        <v>96120.6467654629</v>
      </c>
      <c r="H30" s="11" t="n">
        <f aca="false">INDEX(Senate!W$6:W$164,MATCH($A30,Senate!$A$6:$A$164,0))</f>
        <v>11993.0499261462</v>
      </c>
      <c r="I30" s="12" t="n">
        <f aca="false">INDEX(Senate!AF$6:AF$164,MATCH($A30,Senate!$A$6:$A$164,0))</f>
        <v>0.764452616350583</v>
      </c>
    </row>
    <row r="31" customFormat="false" ht="15" hidden="false" customHeight="false" outlineLevel="0" collapsed="false">
      <c r="A31" s="2" t="s">
        <v>45</v>
      </c>
      <c r="B31" s="11" t="n">
        <f aca="false">INDEX(Senate!B$6:B$164,MATCH($A31,Senate!$A$6:$A$164,0))</f>
        <v>14472</v>
      </c>
      <c r="C31" s="11" t="n">
        <f aca="false">INDEX(Senate!J$6:J$164,MATCH($A31,Senate!$A$6:$A$164,0))</f>
        <v>102137.779557603</v>
      </c>
      <c r="D31" s="12" t="n">
        <f aca="false">INDEX(Senate!M$6:M$164,MATCH($A31,Senate!$A$6:$A$164,0))</f>
        <v>0.293366516502326</v>
      </c>
      <c r="E31" s="12" t="n">
        <f aca="false">INDEX(Senate!R$6:R$164,MATCH($A31,Senate!$A$6:$A$164,0))</f>
        <v>0.367755346280376</v>
      </c>
      <c r="F31" s="12" t="n">
        <f aca="false">INDEX(Senate!AG$6:AG$164,MATCH($A31,Senate!$A$6:$A$164,0))</f>
        <v>0.0743888297780497</v>
      </c>
      <c r="G31" s="11" t="n">
        <f aca="false">INDEX(Senate!V$6:V$164,MATCH($A31,Senate!$A$6:$A$164,0))</f>
        <v>68962.7489064504</v>
      </c>
      <c r="H31" s="11" t="n">
        <f aca="false">INDEX(Senate!W$6:W$164,MATCH($A31,Senate!$A$6:$A$164,0))</f>
        <v>31401.0344169354</v>
      </c>
      <c r="I31" s="12" t="n">
        <f aca="false">INDEX(Senate!AF$6:AF$164,MATCH($A31,Senate!$A$6:$A$164,0))</f>
        <v>0.359041332351352</v>
      </c>
    </row>
    <row r="32" customFormat="false" ht="15" hidden="false" customHeight="false" outlineLevel="0" collapsed="false">
      <c r="A32" s="2" t="s">
        <v>46</v>
      </c>
      <c r="B32" s="11" t="n">
        <f aca="false">INDEX(Senate!B$6:B$164,MATCH($A32,Senate!$A$6:$A$164,0))</f>
        <v>12320</v>
      </c>
      <c r="C32" s="11" t="n">
        <f aca="false">INDEX(Senate!J$6:J$164,MATCH($A32,Senate!$A$6:$A$164,0))</f>
        <v>92329.3337328082</v>
      </c>
      <c r="D32" s="12" t="n">
        <f aca="false">INDEX(Senate!M$6:M$164,MATCH($A32,Senate!$A$6:$A$164,0))</f>
        <v>-0.325577057131356</v>
      </c>
      <c r="E32" s="12" t="n">
        <f aca="false">INDEX(Senate!R$6:R$164,MATCH($A32,Senate!$A$6:$A$164,0))</f>
        <v>-0.257019645310315</v>
      </c>
      <c r="F32" s="12" t="n">
        <f aca="false">INDEX(Senate!AG$6:AG$164,MATCH($A32,Senate!$A$6:$A$164,0))</f>
        <v>0.0685574118210409</v>
      </c>
      <c r="G32" s="11" t="n">
        <f aca="false">INDEX(Senate!V$6:V$164,MATCH($A32,Senate!$A$6:$A$164,0))</f>
        <v>32945.1355877467</v>
      </c>
      <c r="H32" s="11" t="n">
        <f aca="false">INDEX(Senate!W$6:W$164,MATCH($A32,Senate!$A$6:$A$164,0))</f>
        <v>56675.5881954907</v>
      </c>
      <c r="I32" s="12" t="n">
        <f aca="false">INDEX(Senate!AF$6:AF$164,MATCH($A32,Senate!$A$6:$A$164,0))</f>
        <v>-0.254026553816294</v>
      </c>
    </row>
    <row r="33" customFormat="false" ht="15" hidden="false" customHeight="false" outlineLevel="0" collapsed="false">
      <c r="A33" s="2" t="s">
        <v>47</v>
      </c>
      <c r="B33" s="11" t="n">
        <f aca="false">INDEX(Senate!B$6:B$164,MATCH($A33,Senate!$A$6:$A$164,0))</f>
        <v>10511</v>
      </c>
      <c r="C33" s="11" t="n">
        <f aca="false">INDEX(Senate!J$6:J$164,MATCH($A33,Senate!$A$6:$A$164,0))</f>
        <v>83441.2204201663</v>
      </c>
      <c r="D33" s="12" t="n">
        <f aca="false">INDEX(Senate!M$6:M$164,MATCH($A33,Senate!$A$6:$A$164,0))</f>
        <v>-0.444449010341757</v>
      </c>
      <c r="E33" s="12" t="n">
        <f aca="false">INDEX(Senate!R$6:R$164,MATCH($A33,Senate!$A$6:$A$164,0))</f>
        <v>-0.37590612321683</v>
      </c>
      <c r="F33" s="12" t="n">
        <f aca="false">INDEX(Senate!AG$6:AG$164,MATCH($A33,Senate!$A$6:$A$164,0))</f>
        <v>0.0685428871249273</v>
      </c>
      <c r="G33" s="11" t="n">
        <f aca="false">INDEX(Senate!V$6:V$164,MATCH($A33,Senate!$A$6:$A$164,0))</f>
        <v>24799.7602084656</v>
      </c>
      <c r="H33" s="11" t="n">
        <f aca="false">INDEX(Senate!W$6:W$164,MATCH($A33,Senate!$A$6:$A$164,0))</f>
        <v>56165.8258930913</v>
      </c>
      <c r="I33" s="12" t="n">
        <f aca="false">INDEX(Senate!AF$6:AF$164,MATCH($A33,Senate!$A$6:$A$164,0))</f>
        <v>-0.372885478754778</v>
      </c>
    </row>
    <row r="34" customFormat="false" ht="15" hidden="false" customHeight="false" outlineLevel="0" collapsed="false">
      <c r="A34" s="2" t="s">
        <v>48</v>
      </c>
      <c r="B34" s="11" t="n">
        <f aca="false">INDEX(Senate!B$6:B$164,MATCH($A34,Senate!$A$6:$A$164,0))</f>
        <v>8156</v>
      </c>
      <c r="C34" s="11" t="n">
        <f aca="false">INDEX(Senate!J$6:J$164,MATCH($A34,Senate!$A$6:$A$164,0))</f>
        <v>78297.298104551</v>
      </c>
      <c r="D34" s="12" t="n">
        <f aca="false">INDEX(Senate!M$6:M$164,MATCH($A34,Senate!$A$6:$A$164,0))</f>
        <v>0.376552285026119</v>
      </c>
      <c r="E34" s="12" t="n">
        <f aca="false">INDEX(Senate!R$6:R$164,MATCH($A34,Senate!$A$6:$A$164,0))</f>
        <v>0.438083666927491</v>
      </c>
      <c r="F34" s="12" t="n">
        <f aca="false">INDEX(Senate!AG$6:AG$164,MATCH($A34,Senate!$A$6:$A$164,0))</f>
        <v>0.0615313819013724</v>
      </c>
      <c r="G34" s="11" t="n">
        <f aca="false">INDEX(Senate!V$6:V$164,MATCH($A34,Senate!$A$6:$A$164,0))</f>
        <v>55760.2168819796</v>
      </c>
      <c r="H34" s="11" t="n">
        <f aca="false">INDEX(Senate!W$6:W$164,MATCH($A34,Senate!$A$6:$A$164,0))</f>
        <v>21459.449417823</v>
      </c>
      <c r="I34" s="12" t="n">
        <f aca="false">INDEX(Senate!AF$6:AF$164,MATCH($A34,Senate!$A$6:$A$164,0))</f>
        <v>0.422537355008705</v>
      </c>
    </row>
    <row r="35" customFormat="false" ht="15" hidden="false" customHeight="false" outlineLevel="0" collapsed="false">
      <c r="A35" s="2" t="s">
        <v>49</v>
      </c>
      <c r="B35" s="11" t="n">
        <f aca="false">INDEX(Senate!B$6:B$164,MATCH($A35,Senate!$A$6:$A$164,0))</f>
        <v>9887</v>
      </c>
      <c r="C35" s="11" t="n">
        <f aca="false">INDEX(Senate!J$6:J$164,MATCH($A35,Senate!$A$6:$A$164,0))</f>
        <v>74496.8053499487</v>
      </c>
      <c r="D35" s="12" t="n">
        <f aca="false">INDEX(Senate!M$6:M$164,MATCH($A35,Senate!$A$6:$A$164,0))</f>
        <v>-0.111576342153888</v>
      </c>
      <c r="E35" s="12" t="n">
        <f aca="false">INDEX(Senate!R$6:R$164,MATCH($A35,Senate!$A$6:$A$164,0))</f>
        <v>-0.0345707868947156</v>
      </c>
      <c r="F35" s="12" t="n">
        <f aca="false">INDEX(Senate!AG$6:AG$164,MATCH($A35,Senate!$A$6:$A$164,0))</f>
        <v>0.0770055552591723</v>
      </c>
      <c r="G35" s="11" t="n">
        <f aca="false">INDEX(Senate!V$6:V$164,MATCH($A35,Senate!$A$6:$A$164,0))</f>
        <v>35269.2855140271</v>
      </c>
      <c r="H35" s="11" t="n">
        <f aca="false">INDEX(Senate!W$6:W$164,MATCH($A35,Senate!$A$6:$A$164,0))</f>
        <v>37844.6986961173</v>
      </c>
      <c r="I35" s="12" t="n">
        <f aca="false">INDEX(Senate!AF$6:AF$164,MATCH($A35,Senate!$A$6:$A$164,0))</f>
        <v>-0.0372909524176486</v>
      </c>
    </row>
    <row r="36" customFormat="false" ht="15" hidden="false" customHeight="false" outlineLevel="0" collapsed="false">
      <c r="A36" s="2" t="s">
        <v>50</v>
      </c>
      <c r="B36" s="11" t="n">
        <f aca="false">INDEX(Senate!B$6:B$164,MATCH($A36,Senate!$A$6:$A$164,0))</f>
        <v>8152</v>
      </c>
      <c r="C36" s="11" t="n">
        <f aca="false">INDEX(Senate!J$6:J$164,MATCH($A36,Senate!$A$6:$A$164,0))</f>
        <v>73628.3922963484</v>
      </c>
      <c r="D36" s="12" t="n">
        <f aca="false">INDEX(Senate!M$6:M$164,MATCH($A36,Senate!$A$6:$A$164,0))</f>
        <v>-0.336879488596007</v>
      </c>
      <c r="E36" s="12" t="n">
        <f aca="false">INDEX(Senate!R$6:R$164,MATCH($A36,Senate!$A$6:$A$164,0))</f>
        <v>-0.26689214821487</v>
      </c>
      <c r="F36" s="12" t="n">
        <f aca="false">INDEX(Senate!AG$6:AG$164,MATCH($A36,Senate!$A$6:$A$164,0))</f>
        <v>0.069987340381137</v>
      </c>
      <c r="G36" s="11" t="n">
        <f aca="false">INDEX(Senate!V$6:V$164,MATCH($A36,Senate!$A$6:$A$164,0))</f>
        <v>26016.0516957008</v>
      </c>
      <c r="H36" s="11" t="n">
        <f aca="false">INDEX(Senate!W$6:W$164,MATCH($A36,Senate!$A$6:$A$164,0))</f>
        <v>45666.8914852804</v>
      </c>
      <c r="I36" s="12" t="n">
        <f aca="false">INDEX(Senate!AF$6:AF$164,MATCH($A36,Senate!$A$6:$A$164,0))</f>
        <v>-0.272064315101611</v>
      </c>
    </row>
    <row r="37" customFormat="false" ht="15" hidden="false" customHeight="false" outlineLevel="0" collapsed="false">
      <c r="A37" s="2" t="s">
        <v>51</v>
      </c>
      <c r="B37" s="11" t="n">
        <f aca="false">INDEX(Senate!B$6:B$164,MATCH($A37,Senate!$A$6:$A$164,0))</f>
        <v>7743</v>
      </c>
      <c r="C37" s="11" t="n">
        <f aca="false">INDEX(Senate!J$6:J$164,MATCH($A37,Senate!$A$6:$A$164,0))</f>
        <v>70512.7126077537</v>
      </c>
      <c r="D37" s="12" t="n">
        <f aca="false">INDEX(Senate!M$6:M$164,MATCH($A37,Senate!$A$6:$A$164,0))</f>
        <v>-0.267214336739448</v>
      </c>
      <c r="E37" s="12" t="n">
        <f aca="false">INDEX(Senate!R$6:R$164,MATCH($A37,Senate!$A$6:$A$164,0))</f>
        <v>-0.188121084022087</v>
      </c>
      <c r="F37" s="12" t="n">
        <f aca="false">INDEX(Senate!AG$6:AG$164,MATCH($A37,Senate!$A$6:$A$164,0))</f>
        <v>0.0790932527173607</v>
      </c>
      <c r="G37" s="11" t="n">
        <f aca="false">INDEX(Senate!V$6:V$164,MATCH($A37,Senate!$A$6:$A$164,0))</f>
        <v>27935.6723187809</v>
      </c>
      <c r="H37" s="11" t="n">
        <f aca="false">INDEX(Senate!W$6:W$164,MATCH($A37,Senate!$A$6:$A$164,0))</f>
        <v>41200.6002518894</v>
      </c>
      <c r="I37" s="12" t="n">
        <f aca="false">INDEX(Senate!AF$6:AF$164,MATCH($A37,Senate!$A$6:$A$164,0))</f>
        <v>-0.194352989813166</v>
      </c>
    </row>
    <row r="38" customFormat="false" ht="15" hidden="false" customHeight="false" outlineLevel="0" collapsed="false">
      <c r="A38" s="2" t="s">
        <v>52</v>
      </c>
      <c r="B38" s="11" t="n">
        <f aca="false">INDEX(Senate!B$6:B$164,MATCH($A38,Senate!$A$6:$A$164,0))</f>
        <v>9387</v>
      </c>
      <c r="C38" s="11" t="n">
        <f aca="false">INDEX(Senate!J$6:J$164,MATCH($A38,Senate!$A$6:$A$164,0))</f>
        <v>70121.5974933649</v>
      </c>
      <c r="D38" s="12" t="n">
        <f aca="false">INDEX(Senate!M$6:M$164,MATCH($A38,Senate!$A$6:$A$164,0))</f>
        <v>-0.031588778811835</v>
      </c>
      <c r="E38" s="12" t="n">
        <f aca="false">INDEX(Senate!R$6:R$164,MATCH($A38,Senate!$A$6:$A$164,0))</f>
        <v>0.0467169974738918</v>
      </c>
      <c r="F38" s="12" t="n">
        <f aca="false">INDEX(Senate!AG$6:AG$164,MATCH($A38,Senate!$A$6:$A$164,0))</f>
        <v>0.0783057762857268</v>
      </c>
      <c r="G38" s="11" t="n">
        <f aca="false">INDEX(Senate!V$6:V$164,MATCH($A38,Senate!$A$6:$A$164,0))</f>
        <v>35823.9390546229</v>
      </c>
      <c r="H38" s="11" t="n">
        <f aca="false">INDEX(Senate!W$6:W$164,MATCH($A38,Senate!$A$6:$A$164,0))</f>
        <v>32548.0685616601</v>
      </c>
      <c r="I38" s="12" t="n">
        <f aca="false">INDEX(Senate!AF$6:AF$164,MATCH($A38,Senate!$A$6:$A$164,0))</f>
        <v>0.0385350933210211</v>
      </c>
    </row>
    <row r="40" customFormat="false" ht="15" hidden="false" customHeight="false" outlineLevel="0" collapsed="false">
      <c r="A40" s="2" t="s">
        <v>53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16"/>
    <col collapsed="false" customWidth="true" hidden="false" outlineLevel="0" max="3" min="3" style="0" width="110"/>
  </cols>
  <sheetData>
    <row r="1" customFormat="false" ht="15" hidden="false" customHeight="false" outlineLevel="0" collapsed="false">
      <c r="A1" s="13" t="s">
        <v>54</v>
      </c>
    </row>
    <row r="3" customFormat="false" ht="15" hidden="false" customHeight="false" outlineLevel="0" collapsed="false">
      <c r="A3" s="2" t="s">
        <v>55</v>
      </c>
      <c r="B3" s="14" t="n">
        <v>4300000</v>
      </c>
      <c r="C3" s="2" t="s">
        <v>56</v>
      </c>
    </row>
    <row r="4" customFormat="false" ht="15" hidden="false" customHeight="false" outlineLevel="0" collapsed="false">
      <c r="A4" s="2" t="s">
        <v>57</v>
      </c>
      <c r="B4" s="15" t="n">
        <v>0.5</v>
      </c>
      <c r="C4" s="2" t="s">
        <v>58</v>
      </c>
    </row>
    <row r="5" customFormat="false" ht="15" hidden="false" customHeight="false" outlineLevel="0" collapsed="false">
      <c r="A5" s="2" t="s">
        <v>59</v>
      </c>
      <c r="B5" s="16" t="n">
        <v>0</v>
      </c>
      <c r="C5" s="2" t="s">
        <v>60</v>
      </c>
    </row>
    <row r="6" customFormat="false" ht="15" hidden="false" customHeight="false" outlineLevel="0" collapsed="false">
      <c r="A6" s="2" t="s">
        <v>61</v>
      </c>
      <c r="B6" s="6" t="n">
        <f aca="false">B15*B16</f>
        <v>0.050989197935283</v>
      </c>
      <c r="C6" s="2" t="s">
        <v>62</v>
      </c>
    </row>
    <row r="7" customFormat="false" ht="15" hidden="false" customHeight="false" outlineLevel="0" collapsed="false">
      <c r="A7" s="2" t="s">
        <v>63</v>
      </c>
      <c r="B7" s="16" t="n">
        <v>0.07</v>
      </c>
      <c r="C7" s="2" t="s">
        <v>64</v>
      </c>
    </row>
    <row r="8" customFormat="false" ht="15" hidden="false" customHeight="false" outlineLevel="0" collapsed="false">
      <c r="A8" s="2" t="s">
        <v>65</v>
      </c>
      <c r="B8" s="17" t="n">
        <f aca="false">(SUM(Senate!E6:E164)-SUM(Senate!F6:F164))/SUM(Senate!D6:D164)</f>
        <v>0.00957208523335308</v>
      </c>
      <c r="C8" s="2" t="s">
        <v>66</v>
      </c>
    </row>
    <row r="9" customFormat="false" ht="15" hidden="false" customHeight="false" outlineLevel="0" collapsed="false">
      <c r="A9" s="2" t="s">
        <v>67</v>
      </c>
      <c r="B9" s="17" t="n">
        <f aca="false">(SUM(Governor!E6:E164)-SUM(Governor!F6:F164))/SUM(Governor!D6:D164)</f>
        <v>-0.0753524554005051</v>
      </c>
      <c r="C9" s="2" t="s">
        <v>66</v>
      </c>
    </row>
    <row r="10" customFormat="false" ht="15" hidden="false" customHeight="false" outlineLevel="0" collapsed="false">
      <c r="A10" s="2" t="s">
        <v>68</v>
      </c>
      <c r="B10" s="17" t="n">
        <f aca="false">(B24-B25)/B26</f>
        <v>-0.0219232281304857</v>
      </c>
      <c r="C10" s="2" t="s">
        <v>69</v>
      </c>
    </row>
    <row r="11" customFormat="false" ht="15" hidden="false" customHeight="false" outlineLevel="0" collapsed="false">
      <c r="A11" s="2" t="s">
        <v>70</v>
      </c>
      <c r="B11" s="14" t="n">
        <v>1093257</v>
      </c>
      <c r="C11" s="2" t="s">
        <v>71</v>
      </c>
    </row>
    <row r="12" customFormat="false" ht="15" hidden="false" customHeight="false" outlineLevel="0" collapsed="false">
      <c r="A12" s="2" t="s">
        <v>72</v>
      </c>
      <c r="B12" s="14" t="n">
        <v>941561</v>
      </c>
      <c r="C12" s="2" t="s">
        <v>73</v>
      </c>
    </row>
    <row r="13" customFormat="false" ht="15" hidden="false" customHeight="false" outlineLevel="0" collapsed="false">
      <c r="A13" s="2" t="s">
        <v>74</v>
      </c>
      <c r="B13" s="18" t="n">
        <v>0.5</v>
      </c>
      <c r="C13" s="2" t="s">
        <v>75</v>
      </c>
    </row>
    <row r="14" customFormat="false" ht="15" hidden="false" customHeight="false" outlineLevel="0" collapsed="false">
      <c r="A14" s="2" t="s">
        <v>76</v>
      </c>
      <c r="B14" s="18" t="n">
        <v>0.25</v>
      </c>
      <c r="C14" s="2" t="s">
        <v>77</v>
      </c>
    </row>
    <row r="15" customFormat="false" ht="15" hidden="false" customHeight="false" outlineLevel="0" collapsed="false">
      <c r="A15" s="2" t="s">
        <v>78</v>
      </c>
      <c r="B15" s="6" t="n">
        <f aca="false">(B11-B12)/(B11+B12)-((B11/(1+B13))-(B12/(1-B14)))/((B11/(1+B13))+(B12/(1-B14)))</f>
        <v>0.33992798623522</v>
      </c>
      <c r="C15" s="2" t="s">
        <v>69</v>
      </c>
    </row>
    <row r="16" customFormat="false" ht="15" hidden="false" customHeight="false" outlineLevel="0" collapsed="false">
      <c r="A16" s="2" t="s">
        <v>79</v>
      </c>
      <c r="B16" s="18" t="n">
        <v>0.15</v>
      </c>
      <c r="C16" s="2" t="s">
        <v>80</v>
      </c>
    </row>
    <row r="20" customFormat="false" ht="15" hidden="false" customHeight="false" outlineLevel="0" collapsed="false">
      <c r="A20" s="2" t="s">
        <v>81</v>
      </c>
      <c r="B20" s="19" t="n">
        <f aca="false">B3/SUMPRODUCT(Senate!B6:B164,Senate!D6:D164/Senate!C6:C164)</f>
        <v>4.73872238364187</v>
      </c>
      <c r="C20" s="2" t="s">
        <v>82</v>
      </c>
    </row>
    <row r="21" customFormat="false" ht="15" hidden="false" customHeight="false" outlineLevel="0" collapsed="false">
      <c r="A21" s="2" t="s">
        <v>83</v>
      </c>
      <c r="B21" s="19" t="n">
        <f aca="false">SUMPRODUCT(Senate!J6:J164,Senate!P6:P164)/SUM(Senate!J6:J164)</f>
        <v>0.814437494889554</v>
      </c>
      <c r="C21" s="2" t="s">
        <v>84</v>
      </c>
    </row>
    <row r="22" customFormat="false" ht="15" hidden="false" customHeight="false" outlineLevel="0" collapsed="false">
      <c r="A22" s="2" t="s">
        <v>85</v>
      </c>
      <c r="B22" s="19" t="n">
        <f aca="false">SUMPRODUCT(Governor!J6:J164,Governor!P6:P164)/SUM(Governor!J6:J164)</f>
        <v>0.815354579342822</v>
      </c>
      <c r="C22" s="2" t="s">
        <v>69</v>
      </c>
    </row>
    <row r="24" customFormat="false" ht="15" hidden="false" customHeight="false" outlineLevel="0" collapsed="false">
      <c r="A24" s="2" t="s">
        <v>86</v>
      </c>
      <c r="B24" s="14" t="n">
        <v>2548019</v>
      </c>
      <c r="C24" s="2" t="s">
        <v>87</v>
      </c>
    </row>
    <row r="25" customFormat="false" ht="15" hidden="false" customHeight="false" outlineLevel="0" collapsed="false">
      <c r="A25" s="2" t="s">
        <v>88</v>
      </c>
      <c r="B25" s="14" t="n">
        <v>2663117</v>
      </c>
      <c r="C25" s="2" t="s">
        <v>89</v>
      </c>
    </row>
    <row r="26" customFormat="false" ht="15" hidden="false" customHeight="false" outlineLevel="0" collapsed="false">
      <c r="A26" s="2" t="s">
        <v>90</v>
      </c>
      <c r="B26" s="14" t="n">
        <v>5250048</v>
      </c>
      <c r="C26" s="2" t="s">
        <v>89</v>
      </c>
    </row>
    <row r="28" customFormat="false" ht="15" hidden="false" customHeight="false" outlineLevel="0" collapsed="false">
      <c r="A28" s="7" t="s">
        <v>91</v>
      </c>
    </row>
    <row r="29" customFormat="false" ht="15" hidden="false" customHeight="false" outlineLevel="0" collapsed="false">
      <c r="A29" s="2" t="s">
        <v>92</v>
      </c>
    </row>
    <row r="30" customFormat="false" ht="15" hidden="false" customHeight="false" outlineLevel="0" collapsed="false">
      <c r="A30" s="2" t="s">
        <v>93</v>
      </c>
    </row>
    <row r="31" customFormat="false" ht="15" hidden="false" customHeight="false" outlineLevel="0" collapsed="false">
      <c r="A31" s="2" t="s">
        <v>94</v>
      </c>
    </row>
    <row r="32" customFormat="false" ht="15" hidden="false" customHeight="false" outlineLevel="0" collapsed="false">
      <c r="A32" s="2" t="s">
        <v>95</v>
      </c>
    </row>
    <row r="33" customFormat="false" ht="15" hidden="false" customHeight="false" outlineLevel="0" collapsed="false">
      <c r="A33" s="2" t="s">
        <v>96</v>
      </c>
    </row>
    <row r="34" customFormat="false" ht="15" hidden="false" customHeight="false" outlineLevel="0" collapsed="false">
      <c r="A34" s="2" t="s">
        <v>97</v>
      </c>
    </row>
    <row r="35" customFormat="false" ht="15" hidden="false" customHeight="false" outlineLevel="0" collapsed="false">
      <c r="A35" s="2" t="s">
        <v>98</v>
      </c>
    </row>
    <row r="36" customFormat="false" ht="15" hidden="false" customHeight="false" outlineLevel="0" collapsed="false">
      <c r="A36" s="2" t="s">
        <v>99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H1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34" min="2" style="0" width="14"/>
  </cols>
  <sheetData>
    <row r="1" customFormat="false" ht="15" hidden="false" customHeight="false" outlineLevel="0" collapsed="false">
      <c r="A1" s="13" t="s">
        <v>100</v>
      </c>
    </row>
    <row r="2" customFormat="false" ht="15" hidden="false" customHeight="false" outlineLevel="0" collapsed="false">
      <c r="A2" s="2" t="s">
        <v>101</v>
      </c>
    </row>
    <row r="5" customFormat="false" ht="54" hidden="false" customHeight="true" outlineLevel="0" collapsed="false">
      <c r="A5" s="4" t="s">
        <v>29</v>
      </c>
      <c r="B5" s="4" t="s">
        <v>30</v>
      </c>
      <c r="C5" s="4" t="s">
        <v>102</v>
      </c>
      <c r="D5" s="4" t="s">
        <v>103</v>
      </c>
      <c r="E5" s="4" t="s">
        <v>104</v>
      </c>
      <c r="F5" s="4" t="s">
        <v>105</v>
      </c>
      <c r="G5" s="4" t="s">
        <v>106</v>
      </c>
      <c r="H5" s="4" t="s">
        <v>107</v>
      </c>
      <c r="I5" s="4" t="s">
        <v>108</v>
      </c>
      <c r="J5" s="4" t="s">
        <v>31</v>
      </c>
      <c r="K5" s="4" t="s">
        <v>109</v>
      </c>
      <c r="L5" s="4" t="s">
        <v>110</v>
      </c>
      <c r="M5" s="4" t="s">
        <v>32</v>
      </c>
      <c r="N5" s="4" t="s">
        <v>111</v>
      </c>
      <c r="O5" s="4" t="s">
        <v>112</v>
      </c>
      <c r="P5" s="4" t="s">
        <v>113</v>
      </c>
      <c r="Q5" s="4" t="s">
        <v>114</v>
      </c>
      <c r="R5" s="4" t="s">
        <v>33</v>
      </c>
      <c r="S5" s="4" t="s">
        <v>115</v>
      </c>
      <c r="T5" s="4" t="s">
        <v>116</v>
      </c>
      <c r="U5" s="4" t="s">
        <v>117</v>
      </c>
      <c r="V5" s="4" t="s">
        <v>35</v>
      </c>
      <c r="W5" s="4" t="s">
        <v>36</v>
      </c>
      <c r="X5" s="4" t="s">
        <v>118</v>
      </c>
      <c r="Y5" s="4" t="s">
        <v>119</v>
      </c>
      <c r="Z5" s="4" t="s">
        <v>120</v>
      </c>
      <c r="AA5" s="4" t="s">
        <v>19</v>
      </c>
      <c r="AB5" s="4" t="s">
        <v>20</v>
      </c>
      <c r="AC5" s="4" t="s">
        <v>22</v>
      </c>
      <c r="AD5" s="4" t="s">
        <v>23</v>
      </c>
      <c r="AE5" s="4" t="s">
        <v>24</v>
      </c>
      <c r="AF5" s="4" t="s">
        <v>121</v>
      </c>
      <c r="AG5" s="4" t="s">
        <v>122</v>
      </c>
      <c r="AH5" s="4" t="s">
        <v>123</v>
      </c>
    </row>
    <row r="6" customFormat="false" ht="15" hidden="false" customHeight="false" outlineLevel="0" collapsed="false">
      <c r="A6" s="2" t="s">
        <v>124</v>
      </c>
      <c r="B6" s="20" t="n">
        <v>766</v>
      </c>
      <c r="C6" s="20" t="n">
        <v>3302</v>
      </c>
      <c r="D6" s="20" t="n">
        <v>6669</v>
      </c>
      <c r="E6" s="20" t="n">
        <v>1260</v>
      </c>
      <c r="F6" s="20" t="n">
        <v>5344</v>
      </c>
      <c r="G6" s="20" t="n">
        <v>694</v>
      </c>
      <c r="H6" s="20" t="n">
        <v>2550</v>
      </c>
      <c r="I6" s="21" t="n">
        <v>-0.624070074394049</v>
      </c>
      <c r="J6" s="22" t="n">
        <f aca="false">B6*D6/C6*Assumptions!$B$20</f>
        <v>7331.17665524071</v>
      </c>
      <c r="K6" s="6" t="n">
        <f aca="false">(D6-E6-F6)/D6</f>
        <v>0.00974658869395711</v>
      </c>
      <c r="L6" s="6" t="n">
        <f aca="false">E6/(E6+F6)</f>
        <v>0.190793458509994</v>
      </c>
      <c r="M6" s="6" t="n">
        <f aca="false">(E6-F6)/D6</f>
        <v>-0.612385665017244</v>
      </c>
      <c r="N6" s="6" t="n">
        <f aca="false">(I6-Assumptions!$B$10)-(M6-Assumptions!$B$8)</f>
        <v>0.0198109039870342</v>
      </c>
      <c r="O6" s="6" t="n">
        <f aca="false">Assumptions!$B$4*N6</f>
        <v>0.00990545199351711</v>
      </c>
      <c r="P6" s="23" t="n">
        <f aca="false">4*L6*(1-L6)</f>
        <v>0.617565258799157</v>
      </c>
      <c r="Q6" s="6" t="n">
        <f aca="false">MAX(-(1-K6),MIN(1-K6,M6+O6+Assumptions!$B$5*P6/Assumptions!$B$21))</f>
        <v>-0.602480213023727</v>
      </c>
      <c r="R6" s="6" t="n">
        <f aca="false">MAX(-(1-K6),MIN(1-K6,M6+O6+Assumptions!$B$6*P6/Assumptions!$B$21))</f>
        <v>-0.563816524998</v>
      </c>
      <c r="S6" s="6" t="n">
        <f aca="false">MAX(-(1-K6),MIN(1-K6,M6+O6+Assumptions!$B$7*P6/Assumptions!$B$21))</f>
        <v>-0.549401163511397</v>
      </c>
      <c r="T6" s="10" t="n">
        <f aca="false">J6*((1-K6)+Q6)/2</f>
        <v>1421.41690938767</v>
      </c>
      <c r="U6" s="10" t="n">
        <f aca="false">J6*((1-K6)-Q6)/2</f>
        <v>5838.30578235167</v>
      </c>
      <c r="V6" s="10" t="n">
        <f aca="false">J6*((1-K6)+R6)/2</f>
        <v>1563.14207291753</v>
      </c>
      <c r="W6" s="10" t="n">
        <f aca="false">J6*((1-K6)-R6)/2</f>
        <v>5696.58061882181</v>
      </c>
      <c r="X6" s="10" t="n">
        <f aca="false">J6*((1-K6)+S6)/2</f>
        <v>1615.98285372125</v>
      </c>
      <c r="Y6" s="10" t="n">
        <f aca="false">J6*((1-K6)-S6)/2</f>
        <v>5643.73983801809</v>
      </c>
      <c r="Z6" s="6" t="n">
        <f aca="false">MAX(-(1-K6),MIN(1-K6,((G6-H6)/C6)+O6+Assumptions!$B$6*P6/Assumptions!$B$21))</f>
        <v>-0.513514445686389</v>
      </c>
      <c r="AA6" s="10" t="n">
        <f aca="false">B6*((1-K6)+Z6)/2</f>
        <v>182.591023832328</v>
      </c>
      <c r="AB6" s="10" t="n">
        <f aca="false">B6*((1-K6)-Z6)/2</f>
        <v>575.943089228101</v>
      </c>
      <c r="AC6" s="10" t="n">
        <f aca="false">J6-B6</f>
        <v>6565.17665524071</v>
      </c>
      <c r="AD6" s="10" t="n">
        <f aca="false">V6-AA6</f>
        <v>1380.5510490852</v>
      </c>
      <c r="AE6" s="10" t="n">
        <f aca="false">W6-AB6</f>
        <v>5120.63752959371</v>
      </c>
      <c r="AF6" s="6" t="n">
        <f aca="false">IF(AC6&gt;0,(AD6-AE6)/AC6,0)</f>
        <v>-0.569685581502661</v>
      </c>
      <c r="AG6" s="6" t="n">
        <f aca="false">R6-M6</f>
        <v>0.0485691400192443</v>
      </c>
      <c r="AH6" s="2" t="str">
        <f aca="false">IF(V6&gt;W6,"D","R")</f>
        <v>R</v>
      </c>
    </row>
    <row r="7" customFormat="false" ht="15" hidden="false" customHeight="false" outlineLevel="0" collapsed="false">
      <c r="A7" s="2" t="s">
        <v>125</v>
      </c>
      <c r="B7" s="20" t="n">
        <v>143</v>
      </c>
      <c r="C7" s="20" t="n">
        <v>1118</v>
      </c>
      <c r="D7" s="20" t="n">
        <v>2238</v>
      </c>
      <c r="E7" s="20" t="n">
        <v>502</v>
      </c>
      <c r="F7" s="20" t="n">
        <v>1709</v>
      </c>
      <c r="G7" s="20" t="n">
        <v>291</v>
      </c>
      <c r="H7" s="20" t="n">
        <v>807</v>
      </c>
      <c r="I7" s="21" t="n">
        <v>-0.539744847890088</v>
      </c>
      <c r="J7" s="22" t="n">
        <f aca="false">B7*D7/C7*Assumptions!$B$20</f>
        <v>1356.48683302902</v>
      </c>
      <c r="K7" s="6" t="n">
        <f aca="false">(D7-E7-F7)/D7</f>
        <v>0.0120643431635389</v>
      </c>
      <c r="L7" s="6" t="n">
        <f aca="false">E7/(E7+F7)</f>
        <v>0.22704658525554</v>
      </c>
      <c r="M7" s="6" t="n">
        <f aca="false">(E7-F7)/D7</f>
        <v>-0.539320822162645</v>
      </c>
      <c r="N7" s="6" t="n">
        <f aca="false">(I7-Assumptions!$B$10)-(M7-Assumptions!$B$8)</f>
        <v>0.0310712876363956</v>
      </c>
      <c r="O7" s="6" t="n">
        <f aca="false">Assumptions!$B$4*N7</f>
        <v>0.0155356438181978</v>
      </c>
      <c r="P7" s="23" t="n">
        <f aca="false">4*L7*(1-L7)</f>
        <v>0.701985733517356</v>
      </c>
      <c r="Q7" s="6" t="n">
        <f aca="false">MAX(-(1-K7),MIN(1-K7,M7+O7+Assumptions!$B$5*P7/Assumptions!$B$21))</f>
        <v>-0.523785178344447</v>
      </c>
      <c r="R7" s="6" t="n">
        <f aca="false">MAX(-(1-K7),MIN(1-K7,M7+O7+Assumptions!$B$6*P7/Assumptions!$B$21))</f>
        <v>-0.479836207749822</v>
      </c>
      <c r="S7" s="6" t="n">
        <f aca="false">MAX(-(1-K7),MIN(1-K7,M7+O7+Assumptions!$B$7*P7/Assumptions!$B$21))</f>
        <v>-0.463450282597931</v>
      </c>
      <c r="T7" s="10" t="n">
        <f aca="false">J7*((1-K7)+Q7)/2</f>
        <v>314.807006309267</v>
      </c>
      <c r="U7" s="10" t="n">
        <f aca="false">J7*((1-K7)-Q7)/2</f>
        <v>1025.31470406927</v>
      </c>
      <c r="V7" s="10" t="n">
        <f aca="false">J7*((1-K7)+R7)/2</f>
        <v>344.615106277662</v>
      </c>
      <c r="W7" s="10" t="n">
        <f aca="false">J7*((1-K7)-R7)/2</f>
        <v>995.506604100871</v>
      </c>
      <c r="X7" s="10" t="n">
        <f aca="false">J7*((1-K7)+S7)/2</f>
        <v>355.728752135431</v>
      </c>
      <c r="Y7" s="10" t="n">
        <f aca="false">J7*((1-K7)-S7)/2</f>
        <v>984.392958243102</v>
      </c>
      <c r="Z7" s="6" t="n">
        <f aca="false">MAX(-(1-K7),MIN(1-K7,((G7-H7)/C7)+O7+Assumptions!$B$6*P7/Assumptions!$B$21))</f>
        <v>-0.402053847125638</v>
      </c>
      <c r="AA7" s="10" t="n">
        <f aca="false">B7*((1-K7)+Z7)/2</f>
        <v>41.8905493943238</v>
      </c>
      <c r="AB7" s="10" t="n">
        <f aca="false">B7*((1-K7)-Z7)/2</f>
        <v>99.3842495332901</v>
      </c>
      <c r="AC7" s="10" t="n">
        <f aca="false">J7-B7</f>
        <v>1213.48683302902</v>
      </c>
      <c r="AD7" s="10" t="n">
        <f aca="false">V7-AA7</f>
        <v>302.724556883338</v>
      </c>
      <c r="AE7" s="10" t="n">
        <f aca="false">W7-AB7</f>
        <v>896.122354567581</v>
      </c>
      <c r="AF7" s="6" t="n">
        <f aca="false">IF(AC7&gt;0,(AD7-AE7)/AC7,0)</f>
        <v>-0.489002254934277</v>
      </c>
      <c r="AG7" s="6" t="n">
        <f aca="false">R7-M7</f>
        <v>0.0594846144128232</v>
      </c>
      <c r="AH7" s="2" t="str">
        <f aca="false">IF(V7&gt;W7,"D","R")</f>
        <v>R</v>
      </c>
    </row>
    <row r="8" customFormat="false" ht="15" hidden="false" customHeight="false" outlineLevel="0" collapsed="false">
      <c r="A8" s="2" t="s">
        <v>126</v>
      </c>
      <c r="B8" s="20" t="n">
        <v>430</v>
      </c>
      <c r="C8" s="20" t="n">
        <v>2632</v>
      </c>
      <c r="D8" s="20" t="n">
        <v>3710</v>
      </c>
      <c r="E8" s="20" t="n">
        <v>458</v>
      </c>
      <c r="F8" s="20" t="n">
        <v>3204</v>
      </c>
      <c r="G8" s="20" t="n">
        <v>283</v>
      </c>
      <c r="H8" s="20" t="n">
        <v>2301</v>
      </c>
      <c r="I8" s="21" t="n">
        <v>-0.731762760901013</v>
      </c>
      <c r="J8" s="22" t="n">
        <f aca="false">B8*D8/C8*Assumptions!$B$20</f>
        <v>2872.22029582974</v>
      </c>
      <c r="K8" s="6" t="n">
        <f aca="false">(D8-E8-F8)/D8</f>
        <v>0.0129380053908356</v>
      </c>
      <c r="L8" s="6" t="n">
        <f aca="false">E8/(E8+F8)</f>
        <v>0.125068268705625</v>
      </c>
      <c r="M8" s="6" t="n">
        <f aca="false">(E8-F8)/D8</f>
        <v>-0.740161725067385</v>
      </c>
      <c r="N8" s="6" t="n">
        <f aca="false">(I8-Assumptions!$B$10)-(M8-Assumptions!$B$8)</f>
        <v>0.0398942775302116</v>
      </c>
      <c r="O8" s="6" t="n">
        <f aca="false">Assumptions!$B$4*N8</f>
        <v>0.0199471387651058</v>
      </c>
      <c r="P8" s="23" t="n">
        <f aca="false">4*L8*(1-L8)</f>
        <v>0.437704787474411</v>
      </c>
      <c r="Q8" s="6" t="n">
        <f aca="false">MAX(-(1-K8),MIN(1-K8,M8+O8+Assumptions!$B$5*P8/Assumptions!$B$21))</f>
        <v>-0.72021458630228</v>
      </c>
      <c r="R8" s="6" t="n">
        <f aca="false">MAX(-(1-K8),MIN(1-K8,M8+O8+Assumptions!$B$6*P8/Assumptions!$B$21))</f>
        <v>-0.69281135869329</v>
      </c>
      <c r="S8" s="6" t="n">
        <f aca="false">MAX(-(1-K8),MIN(1-K8,M8+O8+Assumptions!$B$7*P8/Assumptions!$B$21))</f>
        <v>-0.682594344951083</v>
      </c>
      <c r="T8" s="10" t="n">
        <f aca="false">J8*((1-K8)+Q8)/2</f>
        <v>383.2222710143</v>
      </c>
      <c r="U8" s="10" t="n">
        <f aca="false">J8*((1-K8)-Q8)/2</f>
        <v>2451.83722314433</v>
      </c>
      <c r="V8" s="10" t="n">
        <f aca="false">J8*((1-K8)+R8)/2</f>
        <v>422.576324269191</v>
      </c>
      <c r="W8" s="10" t="n">
        <f aca="false">J8*((1-K8)-R8)/2</f>
        <v>2412.48316988944</v>
      </c>
      <c r="X8" s="10" t="n">
        <f aca="false">J8*((1-K8)+S8)/2</f>
        <v>437.24908138576</v>
      </c>
      <c r="Y8" s="10" t="n">
        <f aca="false">J8*((1-K8)-S8)/2</f>
        <v>2397.81041277287</v>
      </c>
      <c r="Z8" s="6" t="n">
        <f aca="false">MAX(-(1-K8),MIN(1-K8,((G8-H8)/C8)+O8+Assumptions!$B$6*P8/Assumptions!$B$21))</f>
        <v>-0.719366958853868</v>
      </c>
      <c r="AA8" s="10" t="n">
        <f aca="false">B8*((1-K8)+Z8)/2</f>
        <v>57.5544326873887</v>
      </c>
      <c r="AB8" s="10" t="n">
        <f aca="false">B8*((1-K8)-Z8)/2</f>
        <v>366.882224994552</v>
      </c>
      <c r="AC8" s="10" t="n">
        <f aca="false">J8-B8</f>
        <v>2442.22029582974</v>
      </c>
      <c r="AD8" s="10" t="n">
        <f aca="false">V8-AA8</f>
        <v>365.021891581802</v>
      </c>
      <c r="AE8" s="10" t="n">
        <f aca="false">W8-AB8</f>
        <v>2045.60094489488</v>
      </c>
      <c r="AF8" s="6" t="n">
        <f aca="false">IF(AC8&gt;0,(AD8-AE8)/AC8,0)</f>
        <v>-0.688135732956928</v>
      </c>
      <c r="AG8" s="6" t="n">
        <f aca="false">R8-M8</f>
        <v>0.0473503663740954</v>
      </c>
      <c r="AH8" s="2" t="str">
        <f aca="false">IF(V8&gt;W8,"D","R")</f>
        <v>R</v>
      </c>
    </row>
    <row r="9" customFormat="false" ht="15" hidden="false" customHeight="false" outlineLevel="0" collapsed="false">
      <c r="A9" s="2" t="s">
        <v>127</v>
      </c>
      <c r="B9" s="20" t="n">
        <v>113</v>
      </c>
      <c r="C9" s="20" t="n">
        <v>605</v>
      </c>
      <c r="D9" s="20" t="n">
        <v>1249</v>
      </c>
      <c r="E9" s="20" t="n">
        <v>526</v>
      </c>
      <c r="F9" s="20" t="n">
        <v>711</v>
      </c>
      <c r="G9" s="20" t="n">
        <v>272</v>
      </c>
      <c r="H9" s="20" t="n">
        <v>322</v>
      </c>
      <c r="I9" s="21" t="n">
        <v>-0.198509485094851</v>
      </c>
      <c r="J9" s="22" t="n">
        <f aca="false">B9*D9/C9*Assumptions!$B$20</f>
        <v>1105.46952241333</v>
      </c>
      <c r="K9" s="6" t="n">
        <f aca="false">(D9-E9-F9)/D9</f>
        <v>0.00960768614891914</v>
      </c>
      <c r="L9" s="6" t="n">
        <f aca="false">E9/(E9+F9)</f>
        <v>0.425222312045271</v>
      </c>
      <c r="M9" s="6" t="n">
        <f aca="false">(E9-F9)/D9</f>
        <v>-0.148118494795837</v>
      </c>
      <c r="N9" s="6" t="n">
        <f aca="false">(I9-Assumptions!$B$10)-(M9-Assumptions!$B$8)</f>
        <v>-0.0188956769351755</v>
      </c>
      <c r="O9" s="6" t="n">
        <f aca="false">Assumptions!$B$4*N9</f>
        <v>-0.00944783846758773</v>
      </c>
      <c r="P9" s="23" t="n">
        <f aca="false">4*L9*(1-L9)</f>
        <v>0.977633189536581</v>
      </c>
      <c r="Q9" s="6" t="n">
        <f aca="false">MAX(-(1-K9),MIN(1-K9,M9+O9+Assumptions!$B$5*P9/Assumptions!$B$21))</f>
        <v>-0.157566333263424</v>
      </c>
      <c r="R9" s="6" t="n">
        <f aca="false">MAX(-(1-K9),MIN(1-K9,M9+O9+Assumptions!$B$6*P9/Assumptions!$B$21))</f>
        <v>-0.0963600006446852</v>
      </c>
      <c r="S9" s="6" t="n">
        <f aca="false">MAX(-(1-K9),MIN(1-K9,M9+O9+Assumptions!$B$7*P9/Assumptions!$B$21))</f>
        <v>-0.073539844187254</v>
      </c>
      <c r="T9" s="10" t="n">
        <f aca="false">J9*((1-K9)+Q9)/2</f>
        <v>460.331869506823</v>
      </c>
      <c r="U9" s="10" t="n">
        <f aca="false">J9*((1-K9)-Q9)/2</f>
        <v>634.51664868796</v>
      </c>
      <c r="V9" s="10" t="n">
        <f aca="false">J9*((1-K9)+R9)/2</f>
        <v>494.162737151178</v>
      </c>
      <c r="W9" s="10" t="n">
        <f aca="false">J9*((1-K9)-R9)/2</f>
        <v>600.685781043606</v>
      </c>
      <c r="X9" s="10" t="n">
        <f aca="false">J9*((1-K9)+S9)/2</f>
        <v>506.776230881375</v>
      </c>
      <c r="Y9" s="10" t="n">
        <f aca="false">J9*((1-K9)-S9)/2</f>
        <v>588.072287313409</v>
      </c>
      <c r="Z9" s="6" t="n">
        <f aca="false">MAX(-(1-K9),MIN(1-K9,((G9-H9)/C9)+O9+Assumptions!$B$6*P9/Assumptions!$B$21))</f>
        <v>-0.0308861339480221</v>
      </c>
      <c r="AA9" s="10" t="n">
        <f aca="false">B9*((1-K9)+Z9)/2</f>
        <v>54.2120991645228</v>
      </c>
      <c r="AB9" s="10" t="n">
        <f aca="false">B9*((1-K9)-Z9)/2</f>
        <v>57.7022323006493</v>
      </c>
      <c r="AC9" s="10" t="n">
        <f aca="false">J9-B9</f>
        <v>992.469522413326</v>
      </c>
      <c r="AD9" s="10" t="n">
        <f aca="false">V9-AA9</f>
        <v>439.950637986655</v>
      </c>
      <c r="AE9" s="10" t="n">
        <f aca="false">W9-AB9</f>
        <v>542.983548742956</v>
      </c>
      <c r="AF9" s="6" t="n">
        <f aca="false">IF(AC9&gt;0,(AD9-AE9)/AC9,0)</f>
        <v>-0.103814684914216</v>
      </c>
      <c r="AG9" s="6" t="n">
        <f aca="false">R9-M9</f>
        <v>0.0517584941511515</v>
      </c>
      <c r="AH9" s="2" t="str">
        <f aca="false">IF(V9&gt;W9,"D","R")</f>
        <v>R</v>
      </c>
    </row>
    <row r="10" customFormat="false" ht="15" hidden="false" customHeight="false" outlineLevel="0" collapsed="false">
      <c r="A10" s="2" t="s">
        <v>128</v>
      </c>
      <c r="B10" s="20" t="n">
        <v>2450</v>
      </c>
      <c r="C10" s="20" t="n">
        <v>8891</v>
      </c>
      <c r="D10" s="20" t="n">
        <v>14957</v>
      </c>
      <c r="E10" s="20" t="n">
        <v>7327</v>
      </c>
      <c r="F10" s="20" t="n">
        <v>7416</v>
      </c>
      <c r="G10" s="20" t="n">
        <v>4343</v>
      </c>
      <c r="H10" s="20" t="n">
        <v>4403</v>
      </c>
      <c r="I10" s="21" t="n">
        <v>-0.0220451527224436</v>
      </c>
      <c r="J10" s="22" t="n">
        <f aca="false">B10*D10/C10*Assumptions!$B$20</f>
        <v>19530.8540316862</v>
      </c>
      <c r="K10" s="6" t="n">
        <f aca="false">(D10-E10-F10)/D10</f>
        <v>0.0143076820217958</v>
      </c>
      <c r="L10" s="6" t="n">
        <f aca="false">E10/(E10+F10)</f>
        <v>0.496981618395171</v>
      </c>
      <c r="M10" s="6" t="n">
        <f aca="false">(E10-F10)/D10</f>
        <v>-0.00595039112121415</v>
      </c>
      <c r="N10" s="6" t="n">
        <f aca="false">(I10-Assumptions!$B$10)-(M10-Assumptions!$B$8)</f>
        <v>0.0154005517626093</v>
      </c>
      <c r="O10" s="6" t="n">
        <f aca="false">Assumptions!$B$4*N10</f>
        <v>0.00770027588130467</v>
      </c>
      <c r="P10" s="23" t="n">
        <f aca="false">4*L10*(1-L10)</f>
        <v>0.999963557489951</v>
      </c>
      <c r="Q10" s="6" t="n">
        <f aca="false">MAX(-(1-K10),MIN(1-K10,M10+O10+Assumptions!$B$5*P10/Assumptions!$B$21))</f>
        <v>0.00174988476009052</v>
      </c>
      <c r="R10" s="6" t="n">
        <f aca="false">MAX(-(1-K10),MIN(1-K10,M10+O10+Assumptions!$B$6*P10/Assumptions!$B$21))</f>
        <v>0.0643542467655987</v>
      </c>
      <c r="S10" s="6" t="n">
        <f aca="false">MAX(-(1-K10),MIN(1-K10,M10+O10+Assumptions!$B$7*P10/Assumptions!$B$21))</f>
        <v>0.0876956442118812</v>
      </c>
      <c r="T10" s="10" t="n">
        <f aca="false">J10*((1-K10)+Q10)/2</f>
        <v>9642.79476320416</v>
      </c>
      <c r="U10" s="10" t="n">
        <f aca="false">J10*((1-K10)-Q10)/2</f>
        <v>9608.61801938256</v>
      </c>
      <c r="V10" s="10" t="n">
        <f aca="false">J10*((1-K10)+R10)/2</f>
        <v>10254.1530912424</v>
      </c>
      <c r="W10" s="10" t="n">
        <f aca="false">J10*((1-K10)-R10)/2</f>
        <v>8997.25969134435</v>
      </c>
      <c r="X10" s="10" t="n">
        <f aca="false">J10*((1-K10)+S10)/2</f>
        <v>10482.0918044518</v>
      </c>
      <c r="Y10" s="10" t="n">
        <f aca="false">J10*((1-K10)-S10)/2</f>
        <v>8769.32097813489</v>
      </c>
      <c r="Z10" s="6" t="n">
        <f aca="false">MAX(-(1-K10),MIN(1-K10,((G10-H10)/C10)+O10+Assumptions!$B$6*P10/Assumptions!$B$21))</f>
        <v>0.063556240631161</v>
      </c>
      <c r="AA10" s="10" t="n">
        <f aca="false">B10*((1-K10)+Z10)/2</f>
        <v>1285.32948429647</v>
      </c>
      <c r="AB10" s="10" t="n">
        <f aca="false">B10*((1-K10)-Z10)/2</f>
        <v>1129.61669475013</v>
      </c>
      <c r="AC10" s="10" t="n">
        <f aca="false">J10-B10</f>
        <v>17080.8540316862</v>
      </c>
      <c r="AD10" s="10" t="n">
        <f aca="false">V10-AA10</f>
        <v>8968.8236069459</v>
      </c>
      <c r="AE10" s="10" t="n">
        <f aca="false">W10-AB10</f>
        <v>7867.64299659422</v>
      </c>
      <c r="AF10" s="6" t="n">
        <f aca="false">IF(AC10&gt;0,(AD10-AE10)/AC10,0)</f>
        <v>0.0644687091353224</v>
      </c>
      <c r="AG10" s="6" t="n">
        <f aca="false">R10-M10</f>
        <v>0.0703046378868128</v>
      </c>
      <c r="AH10" s="2" t="str">
        <f aca="false">IF(V10&gt;W10,"D","R")</f>
        <v>D</v>
      </c>
    </row>
    <row r="11" customFormat="false" ht="15" hidden="false" customHeight="false" outlineLevel="0" collapsed="false">
      <c r="A11" s="2" t="s">
        <v>129</v>
      </c>
      <c r="B11" s="20" t="n">
        <v>931</v>
      </c>
      <c r="C11" s="20" t="n">
        <v>4446</v>
      </c>
      <c r="D11" s="20" t="n">
        <v>7293</v>
      </c>
      <c r="E11" s="20" t="n">
        <v>772</v>
      </c>
      <c r="F11" s="20" t="n">
        <v>6362</v>
      </c>
      <c r="G11" s="20" t="n">
        <v>446</v>
      </c>
      <c r="H11" s="20" t="n">
        <v>3887</v>
      </c>
      <c r="I11" s="21" t="n">
        <v>-0.781633235098393</v>
      </c>
      <c r="J11" s="22" t="n">
        <f aca="false">B11*D11/C11*Assumptions!$B$20</f>
        <v>7236.81886688507</v>
      </c>
      <c r="K11" s="6" t="n">
        <f aca="false">(D11-E11-F11)/D11</f>
        <v>0.0218017276840806</v>
      </c>
      <c r="L11" s="6" t="n">
        <f aca="false">E11/(E11+F11)</f>
        <v>0.108214185590132</v>
      </c>
      <c r="M11" s="6" t="n">
        <f aca="false">(E11-F11)/D11</f>
        <v>-0.766488413547237</v>
      </c>
      <c r="N11" s="6" t="n">
        <f aca="false">(I11-Assumptions!$B$10)-(M11-Assumptions!$B$8)</f>
        <v>0.0163504918126824</v>
      </c>
      <c r="O11" s="6" t="n">
        <f aca="false">Assumptions!$B$4*N11</f>
        <v>0.00817524590634122</v>
      </c>
      <c r="P11" s="23" t="n">
        <f aca="false">4*L11*(1-L11)</f>
        <v>0.386015502508785</v>
      </c>
      <c r="Q11" s="6" t="n">
        <f aca="false">MAX(-(1-K11),MIN(1-K11,M11+O11+Assumptions!$B$5*P11/Assumptions!$B$21))</f>
        <v>-0.758313167640896</v>
      </c>
      <c r="R11" s="6" t="n">
        <f aca="false">MAX(-(1-K11),MIN(1-K11,M11+O11+Assumptions!$B$6*P11/Assumptions!$B$21))</f>
        <v>-0.734146032671039</v>
      </c>
      <c r="S11" s="6" t="n">
        <f aca="false">MAX(-(1-K11),MIN(1-K11,M11+O11+Assumptions!$B$7*P11/Assumptions!$B$21))</f>
        <v>-0.725135563042425</v>
      </c>
      <c r="T11" s="10" t="n">
        <f aca="false">J11*((1-K11)+Q11)/2</f>
        <v>795.634337029605</v>
      </c>
      <c r="U11" s="10" t="n">
        <f aca="false">J11*((1-K11)-Q11)/2</f>
        <v>6283.40937562062</v>
      </c>
      <c r="V11" s="10" t="n">
        <f aca="false">J11*((1-K11)+R11)/2</f>
        <v>883.080926183815</v>
      </c>
      <c r="W11" s="10" t="n">
        <f aca="false">J11*((1-K11)-R11)/2</f>
        <v>6195.96278646641</v>
      </c>
      <c r="X11" s="10" t="n">
        <f aca="false">J11*((1-K11)+S11)/2</f>
        <v>915.684494487739</v>
      </c>
      <c r="Y11" s="10" t="n">
        <f aca="false">J11*((1-K11)-S11)/2</f>
        <v>6163.35921816249</v>
      </c>
      <c r="Z11" s="6" t="n">
        <f aca="false">MAX(-(1-K11),MIN(1-K11,((G11-H11)/C11)+O11+Assumptions!$B$6*P11/Assumptions!$B$21))</f>
        <v>-0.741611735183181</v>
      </c>
      <c r="AA11" s="10" t="n">
        <f aca="false">B11*((1-K11)+Z11)/2</f>
        <v>110.13103303529</v>
      </c>
      <c r="AB11" s="10" t="n">
        <f aca="false">B11*((1-K11)-Z11)/2</f>
        <v>800.571558490831</v>
      </c>
      <c r="AC11" s="10" t="n">
        <f aca="false">J11-B11</f>
        <v>6305.81886688507</v>
      </c>
      <c r="AD11" s="10" t="n">
        <f aca="false">V11-AA11</f>
        <v>772.949893148525</v>
      </c>
      <c r="AE11" s="10" t="n">
        <f aca="false">W11-AB11</f>
        <v>5395.39122797558</v>
      </c>
      <c r="AF11" s="6" t="n">
        <f aca="false">IF(AC11&gt;0,(AD11-AE11)/AC11,0)</f>
        <v>-0.733043785812141</v>
      </c>
      <c r="AG11" s="6" t="n">
        <f aca="false">R11-M11</f>
        <v>0.0323423808761983</v>
      </c>
      <c r="AH11" s="2" t="str">
        <f aca="false">IF(V11&gt;W11,"D","R")</f>
        <v>R</v>
      </c>
    </row>
    <row r="12" customFormat="false" ht="15" hidden="false" customHeight="false" outlineLevel="0" collapsed="false">
      <c r="A12" s="2" t="s">
        <v>130</v>
      </c>
      <c r="B12" s="20" t="n">
        <v>3715</v>
      </c>
      <c r="C12" s="20" t="n">
        <v>15575</v>
      </c>
      <c r="D12" s="20" t="n">
        <v>29273</v>
      </c>
      <c r="E12" s="20" t="n">
        <v>8244</v>
      </c>
      <c r="F12" s="20" t="n">
        <v>20136</v>
      </c>
      <c r="G12" s="20" t="n">
        <v>4534</v>
      </c>
      <c r="H12" s="20" t="n">
        <v>10531</v>
      </c>
      <c r="I12" s="21" t="n">
        <v>-0.404720717439796</v>
      </c>
      <c r="J12" s="22" t="n">
        <f aca="false">B12*D12/C12*Assumptions!$B$20</f>
        <v>33087.1425071932</v>
      </c>
      <c r="K12" s="6" t="n">
        <f aca="false">(D12-E12-F12)/D12</f>
        <v>0.0305059269634134</v>
      </c>
      <c r="L12" s="6" t="n">
        <f aca="false">E12/(E12+F12)</f>
        <v>0.290486257928118</v>
      </c>
      <c r="M12" s="6" t="n">
        <f aca="false">(E12-F12)/D12</f>
        <v>-0.406244662316811</v>
      </c>
      <c r="N12" s="6" t="n">
        <f aca="false">(I12-Assumptions!$B$10)-(M12-Assumptions!$B$8)</f>
        <v>0.0330192582408534</v>
      </c>
      <c r="O12" s="6" t="n">
        <f aca="false">Assumptions!$B$4*N12</f>
        <v>0.0165096291204267</v>
      </c>
      <c r="P12" s="23" t="n">
        <f aca="false">4*L12*(1-L12)</f>
        <v>0.824415967532148</v>
      </c>
      <c r="Q12" s="6" t="n">
        <f aca="false">MAX(-(1-K12),MIN(1-K12,M12+O12+Assumptions!$B$5*P12/Assumptions!$B$21))</f>
        <v>-0.389735033196384</v>
      </c>
      <c r="R12" s="6" t="n">
        <f aca="false">MAX(-(1-K12),MIN(1-K12,M12+O12+Assumptions!$B$6*P12/Assumptions!$B$21))</f>
        <v>-0.338121116581205</v>
      </c>
      <c r="S12" s="6" t="n">
        <f aca="false">MAX(-(1-K12),MIN(1-K12,M12+O12+Assumptions!$B$7*P12/Assumptions!$B$21))</f>
        <v>-0.318877394532442</v>
      </c>
      <c r="T12" s="10" t="n">
        <f aca="false">J12*((1-K12)+Q12)/2</f>
        <v>9591.28498551314</v>
      </c>
      <c r="U12" s="10" t="n">
        <f aca="false">J12*((1-K12)-Q12)/2</f>
        <v>22486.5035689276</v>
      </c>
      <c r="V12" s="10" t="n">
        <f aca="false">J12*((1-K12)+R12)/2</f>
        <v>10445.1634927135</v>
      </c>
      <c r="W12" s="10" t="n">
        <f aca="false">J12*((1-K12)-R12)/2</f>
        <v>21632.6250617272</v>
      </c>
      <c r="X12" s="10" t="n">
        <f aca="false">J12*((1-K12)+S12)/2</f>
        <v>10763.5233796117</v>
      </c>
      <c r="Y12" s="10" t="n">
        <f aca="false">J12*((1-K12)-S12)/2</f>
        <v>21314.265174829</v>
      </c>
      <c r="Z12" s="6" t="n">
        <f aca="false">MAX(-(1-K12),MIN(1-K12,((G12-H12)/C12)+O12+Assumptions!$B$6*P12/Assumptions!$B$21))</f>
        <v>-0.316916582675309</v>
      </c>
      <c r="AA12" s="10" t="n">
        <f aca="false">B12*((1-K12)+Z12)/2</f>
        <v>1212.16268834607</v>
      </c>
      <c r="AB12" s="10" t="n">
        <f aca="false">B12*((1-K12)-Z12)/2</f>
        <v>2389.50779298485</v>
      </c>
      <c r="AC12" s="10" t="n">
        <f aca="false">J12-B12</f>
        <v>29372.1425071932</v>
      </c>
      <c r="AD12" s="10" t="n">
        <f aca="false">V12-AA12</f>
        <v>9233.00080436747</v>
      </c>
      <c r="AE12" s="10" t="n">
        <f aca="false">W12-AB12</f>
        <v>19243.1172687423</v>
      </c>
      <c r="AF12" s="6" t="n">
        <f aca="false">IF(AC12&gt;0,(AD12-AE12)/AC12,0)</f>
        <v>-0.340803074270915</v>
      </c>
      <c r="AG12" s="6" t="n">
        <f aca="false">R12-M12</f>
        <v>0.0681235457356055</v>
      </c>
      <c r="AH12" s="2" t="str">
        <f aca="false">IF(V12&gt;W12,"D","R")</f>
        <v>R</v>
      </c>
    </row>
    <row r="13" customFormat="false" ht="15" hidden="false" customHeight="false" outlineLevel="0" collapsed="false">
      <c r="A13" s="2" t="s">
        <v>131</v>
      </c>
      <c r="B13" s="20" t="n">
        <v>3785</v>
      </c>
      <c r="C13" s="20" t="n">
        <v>20621</v>
      </c>
      <c r="D13" s="20" t="n">
        <v>39763</v>
      </c>
      <c r="E13" s="20" t="n">
        <v>9349</v>
      </c>
      <c r="F13" s="20" t="n">
        <v>29361</v>
      </c>
      <c r="G13" s="20" t="n">
        <v>5267</v>
      </c>
      <c r="H13" s="20" t="n">
        <v>14783</v>
      </c>
      <c r="I13" s="21" t="n">
        <v>-0.509652979303873</v>
      </c>
      <c r="J13" s="22" t="n">
        <f aca="false">B13*D13/C13*Assumptions!$B$20</f>
        <v>34585.7000951818</v>
      </c>
      <c r="K13" s="6" t="n">
        <f aca="false">(D13-E13-F13)/D13</f>
        <v>0.0264819052888364</v>
      </c>
      <c r="L13" s="6" t="n">
        <f aca="false">E13/(E13+F13)</f>
        <v>0.241513820718161</v>
      </c>
      <c r="M13" s="6" t="n">
        <f aca="false">(E13-F13)/D13</f>
        <v>-0.503281945527249</v>
      </c>
      <c r="N13" s="6" t="n">
        <f aca="false">(I13-Assumptions!$B$10)-(M13-Assumptions!$B$8)</f>
        <v>0.0251242795872143</v>
      </c>
      <c r="O13" s="6" t="n">
        <f aca="false">Assumptions!$B$4*N13</f>
        <v>0.0125621397936072</v>
      </c>
      <c r="P13" s="23" t="n">
        <f aca="false">4*L13*(1-L13)</f>
        <v>0.732739580481107</v>
      </c>
      <c r="Q13" s="6" t="n">
        <f aca="false">MAX(-(1-K13),MIN(1-K13,M13+O13+Assumptions!$B$5*P13/Assumptions!$B$21))</f>
        <v>-0.490719805733642</v>
      </c>
      <c r="R13" s="6" t="n">
        <f aca="false">MAX(-(1-K13),MIN(1-K13,M13+O13+Assumptions!$B$6*P13/Assumptions!$B$21))</f>
        <v>-0.444845440004404</v>
      </c>
      <c r="S13" s="6" t="n">
        <f aca="false">MAX(-(1-K13),MIN(1-K13,M13+O13+Assumptions!$B$7*P13/Assumptions!$B$21))</f>
        <v>-0.427741650926767</v>
      </c>
      <c r="T13" s="10" t="n">
        <f aca="false">J13*((1-K13)+Q13)/2</f>
        <v>8348.95841452175</v>
      </c>
      <c r="U13" s="10" t="n">
        <f aca="false">J13*((1-K13)-Q13)/2</f>
        <v>25320.8464463914</v>
      </c>
      <c r="V13" s="10" t="n">
        <f aca="false">J13*((1-K13)+R13)/2</f>
        <v>9142.2569421058</v>
      </c>
      <c r="W13" s="10" t="n">
        <f aca="false">J13*((1-K13)-R13)/2</f>
        <v>24527.5479188073</v>
      </c>
      <c r="X13" s="10" t="n">
        <f aca="false">J13*((1-K13)+S13)/2</f>
        <v>9438.030201871</v>
      </c>
      <c r="Y13" s="10" t="n">
        <f aca="false">J13*((1-K13)-S13)/2</f>
        <v>24231.7746590421</v>
      </c>
      <c r="Z13" s="6" t="n">
        <f aca="false">MAX(-(1-K13),MIN(1-K13,((G13-H13)/C13)+O13+Assumptions!$B$6*P13/Assumptions!$B$21))</f>
        <v>-0.403034810126251</v>
      </c>
      <c r="AA13" s="10" t="n">
        <f aca="false">B13*((1-K13)+Z13)/2</f>
        <v>1079.63961607695</v>
      </c>
      <c r="AB13" s="10" t="n">
        <f aca="false">B13*((1-K13)-Z13)/2</f>
        <v>2605.12637240481</v>
      </c>
      <c r="AC13" s="10" t="n">
        <f aca="false">J13-B13</f>
        <v>30800.7000951818</v>
      </c>
      <c r="AD13" s="10" t="n">
        <f aca="false">V13-AA13</f>
        <v>8062.61732602886</v>
      </c>
      <c r="AE13" s="10" t="n">
        <f aca="false">W13-AB13</f>
        <v>21922.4215464025</v>
      </c>
      <c r="AF13" s="6" t="n">
        <f aca="false">IF(AC13&gt;0,(AD13-AE13)/AC13,0)</f>
        <v>-0.449983415232232</v>
      </c>
      <c r="AG13" s="6" t="n">
        <f aca="false">R13-M13</f>
        <v>0.0584365055228447</v>
      </c>
      <c r="AH13" s="2" t="str">
        <f aca="false">IF(V13&gt;W13,"D","R")</f>
        <v>R</v>
      </c>
    </row>
    <row r="14" customFormat="false" ht="15" hidden="false" customHeight="false" outlineLevel="0" collapsed="false">
      <c r="A14" s="2" t="s">
        <v>132</v>
      </c>
      <c r="B14" s="20" t="n">
        <v>753</v>
      </c>
      <c r="C14" s="20" t="n">
        <v>3528</v>
      </c>
      <c r="D14" s="20" t="n">
        <v>5075</v>
      </c>
      <c r="E14" s="20" t="n">
        <v>1767</v>
      </c>
      <c r="F14" s="20" t="n">
        <v>3235</v>
      </c>
      <c r="G14" s="20" t="n">
        <v>1184</v>
      </c>
      <c r="H14" s="20" t="n">
        <v>2266</v>
      </c>
      <c r="I14" s="21" t="n">
        <v>-0.320258421781264</v>
      </c>
      <c r="J14" s="22" t="n">
        <f aca="false">B14*D14/C14*Assumptions!$B$20</f>
        <v>5132.91074859065</v>
      </c>
      <c r="K14" s="6" t="n">
        <f aca="false">(D14-E14-F14)/D14</f>
        <v>0.014384236453202</v>
      </c>
      <c r="L14" s="6" t="n">
        <f aca="false">E14/(E14+F14)</f>
        <v>0.353258696521391</v>
      </c>
      <c r="M14" s="6" t="n">
        <f aca="false">(E14-F14)/D14</f>
        <v>-0.289261083743842</v>
      </c>
      <c r="N14" s="6" t="n">
        <f aca="false">(I14-Assumptions!$B$10)-(M14-Assumptions!$B$8)</f>
        <v>0.000497975326416655</v>
      </c>
      <c r="O14" s="6" t="n">
        <f aca="false">Assumptions!$B$4*N14</f>
        <v>0.000248987663208328</v>
      </c>
      <c r="P14" s="23" t="n">
        <f aca="false">4*L14*(1-L14)</f>
        <v>0.913867959413596</v>
      </c>
      <c r="Q14" s="6" t="n">
        <f aca="false">MAX(-(1-K14),MIN(1-K14,M14+O14+Assumptions!$B$5*P14/Assumptions!$B$21))</f>
        <v>-0.289012096080634</v>
      </c>
      <c r="R14" s="6" t="n">
        <f aca="false">MAX(-(1-K14),MIN(1-K14,M14+O14+Assumptions!$B$6*P14/Assumptions!$B$21))</f>
        <v>-0.231797890495008</v>
      </c>
      <c r="S14" s="6" t="n">
        <f aca="false">MAX(-(1-K14),MIN(1-K14,M14+O14+Assumptions!$B$7*P14/Assumptions!$B$21))</f>
        <v>-0.210466157859031</v>
      </c>
      <c r="T14" s="10" t="n">
        <f aca="false">J14*((1-K14)+Q14)/2</f>
        <v>1787.80222612237</v>
      </c>
      <c r="U14" s="10" t="n">
        <f aca="false">J14*((1-K14)-Q14)/2</f>
        <v>3271.27552056737</v>
      </c>
      <c r="V14" s="10" t="n">
        <f aca="false">J14*((1-K14)+R14)/2</f>
        <v>1934.63993153364</v>
      </c>
      <c r="W14" s="10" t="n">
        <f aca="false">J14*((1-K14)-R14)/2</f>
        <v>3124.4378151561</v>
      </c>
      <c r="X14" s="10" t="n">
        <f aca="false">J14*((1-K14)+S14)/2</f>
        <v>1989.38687140027</v>
      </c>
      <c r="Y14" s="10" t="n">
        <f aca="false">J14*((1-K14)-S14)/2</f>
        <v>3069.69087528947</v>
      </c>
      <c r="Z14" s="6" t="n">
        <f aca="false">MAX(-(1-K14),MIN(1-K14,((G14-H14)/C14)+O14+Assumptions!$B$6*P14/Assumptions!$B$21))</f>
        <v>-0.249226149154794</v>
      </c>
      <c r="AA14" s="10" t="n">
        <f aca="false">B14*((1-K14)+Z14)/2</f>
        <v>277.25068981859</v>
      </c>
      <c r="AB14" s="10" t="n">
        <f aca="false">B14*((1-K14)-Z14)/2</f>
        <v>464.917980132149</v>
      </c>
      <c r="AC14" s="10" t="n">
        <f aca="false">J14-B14</f>
        <v>4379.91074859065</v>
      </c>
      <c r="AD14" s="10" t="n">
        <f aca="false">V14-AA14</f>
        <v>1657.38924171505</v>
      </c>
      <c r="AE14" s="10" t="n">
        <f aca="false">W14-AB14</f>
        <v>2659.51983502395</v>
      </c>
      <c r="AF14" s="6" t="n">
        <f aca="false">IF(AC14&gt;0,(AD14-AE14)/AC14,0)</f>
        <v>-0.228801601409656</v>
      </c>
      <c r="AG14" s="6" t="n">
        <f aca="false">R14-M14</f>
        <v>0.0574631932488341</v>
      </c>
      <c r="AH14" s="2" t="str">
        <f aca="false">IF(V14&gt;W14,"D","R")</f>
        <v>R</v>
      </c>
    </row>
    <row r="15" customFormat="false" ht="15" hidden="false" customHeight="false" outlineLevel="0" collapsed="false">
      <c r="A15" s="2" t="s">
        <v>133</v>
      </c>
      <c r="B15" s="20" t="n">
        <v>528</v>
      </c>
      <c r="C15" s="20" t="n">
        <v>2984</v>
      </c>
      <c r="D15" s="20" t="n">
        <v>5990</v>
      </c>
      <c r="E15" s="20" t="n">
        <v>909</v>
      </c>
      <c r="F15" s="20" t="n">
        <v>5002</v>
      </c>
      <c r="G15" s="20" t="n">
        <v>441</v>
      </c>
      <c r="H15" s="20" t="n">
        <v>2498</v>
      </c>
      <c r="I15" s="21" t="n">
        <v>-0.69806643529995</v>
      </c>
      <c r="J15" s="22" t="n">
        <f aca="false">B15*D15/C15*Assumptions!$B$20</f>
        <v>5022.53755267822</v>
      </c>
      <c r="K15" s="6" t="n">
        <f aca="false">(D15-E15-F15)/D15</f>
        <v>0.0131886477462437</v>
      </c>
      <c r="L15" s="6" t="n">
        <f aca="false">E15/(E15+F15)</f>
        <v>0.153781086110641</v>
      </c>
      <c r="M15" s="6" t="n">
        <f aca="false">(E15-F15)/D15</f>
        <v>-0.68330550918197</v>
      </c>
      <c r="N15" s="6" t="n">
        <f aca="false">(I15-Assumptions!$B$10)-(M15-Assumptions!$B$8)</f>
        <v>0.0167343872458583</v>
      </c>
      <c r="O15" s="6" t="n">
        <f aca="false">Assumptions!$B$4*N15</f>
        <v>0.00836719362292915</v>
      </c>
      <c r="P15" s="23" t="n">
        <f aca="false">4*L15*(1-L15)</f>
        <v>0.520529854661091</v>
      </c>
      <c r="Q15" s="6" t="n">
        <f aca="false">MAX(-(1-K15),MIN(1-K15,M15+O15+Assumptions!$B$5*P15/Assumptions!$B$21))</f>
        <v>-0.674938315559041</v>
      </c>
      <c r="R15" s="6" t="n">
        <f aca="false">MAX(-(1-K15),MIN(1-K15,M15+O15+Assumptions!$B$6*P15/Assumptions!$B$21))</f>
        <v>-0.642349688491794</v>
      </c>
      <c r="S15" s="6" t="n">
        <f aca="false">MAX(-(1-K15),MIN(1-K15,M15+O15+Assumptions!$B$7*P15/Assumptions!$B$21))</f>
        <v>-0.630199351482715</v>
      </c>
      <c r="T15" s="10" t="n">
        <f aca="false">J15*((1-K15)+Q15)/2</f>
        <v>783.1970192335</v>
      </c>
      <c r="U15" s="10" t="n">
        <f aca="false">J15*((1-K15)-Q15)/2</f>
        <v>4173.10005487016</v>
      </c>
      <c r="V15" s="10" t="n">
        <f aca="false">J15*((1-K15)+R15)/2</f>
        <v>865.035820851237</v>
      </c>
      <c r="W15" s="10" t="n">
        <f aca="false">J15*((1-K15)-R15)/2</f>
        <v>4091.26125325243</v>
      </c>
      <c r="X15" s="10" t="n">
        <f aca="false">J15*((1-K15)+S15)/2</f>
        <v>895.548582804134</v>
      </c>
      <c r="Y15" s="10" t="n">
        <f aca="false">J15*((1-K15)-S15)/2</f>
        <v>4060.74849129953</v>
      </c>
      <c r="Z15" s="6" t="n">
        <f aca="false">MAX(-(1-K15),MIN(1-K15,((G15-H15)/C15)+O15+Assumptions!$B$6*P15/Assumptions!$B$21))</f>
        <v>-0.648387342848698</v>
      </c>
      <c r="AA15" s="10" t="n">
        <f aca="false">B15*((1-K15)+Z15)/2</f>
        <v>89.3439384829354</v>
      </c>
      <c r="AB15" s="10" t="n">
        <f aca="false">B15*((1-K15)-Z15)/2</f>
        <v>431.692455507048</v>
      </c>
      <c r="AC15" s="10" t="n">
        <f aca="false">J15-B15</f>
        <v>4494.53755267822</v>
      </c>
      <c r="AD15" s="10" t="n">
        <f aca="false">V15-AA15</f>
        <v>775.691882368301</v>
      </c>
      <c r="AE15" s="10" t="n">
        <f aca="false">W15-AB15</f>
        <v>3659.56879774538</v>
      </c>
      <c r="AF15" s="6" t="n">
        <f aca="false">IF(AC15&gt;0,(AD15-AE15)/AC15,0)</f>
        <v>-0.641640409402882</v>
      </c>
      <c r="AG15" s="6" t="n">
        <f aca="false">R15-M15</f>
        <v>0.040955820690176</v>
      </c>
      <c r="AH15" s="2" t="str">
        <f aca="false">IF(V15&gt;W15,"D","R")</f>
        <v>R</v>
      </c>
    </row>
    <row r="16" customFormat="false" ht="15" hidden="false" customHeight="false" outlineLevel="0" collapsed="false">
      <c r="A16" s="2" t="s">
        <v>134</v>
      </c>
      <c r="B16" s="20" t="n">
        <v>6891</v>
      </c>
      <c r="C16" s="20" t="n">
        <v>26842</v>
      </c>
      <c r="D16" s="20" t="n">
        <v>54007</v>
      </c>
      <c r="E16" s="20" t="n">
        <v>33105</v>
      </c>
      <c r="F16" s="20" t="n">
        <v>20203</v>
      </c>
      <c r="G16" s="20" t="n">
        <v>17977</v>
      </c>
      <c r="H16" s="20" t="n">
        <v>8511</v>
      </c>
      <c r="I16" s="21" t="n">
        <v>0.224252323614865</v>
      </c>
      <c r="J16" s="22" t="n">
        <f aca="false">B16*D16/C16*Assumptions!$B$20</f>
        <v>65702.0163481905</v>
      </c>
      <c r="K16" s="6" t="n">
        <f aca="false">(D16-E16-F16)/D16</f>
        <v>0.0129427666783935</v>
      </c>
      <c r="L16" s="6" t="n">
        <f aca="false">E16/(E16+F16)</f>
        <v>0.621013731522473</v>
      </c>
      <c r="M16" s="6" t="n">
        <f aca="false">(E16-F16)/D16</f>
        <v>0.238894958060992</v>
      </c>
      <c r="N16" s="6" t="n">
        <f aca="false">(I16-Assumptions!$B$10)-(M16-Assumptions!$B$8)</f>
        <v>0.0168526789177121</v>
      </c>
      <c r="O16" s="6" t="n">
        <f aca="false">Assumptions!$B$4*N16</f>
        <v>0.00842633945885604</v>
      </c>
      <c r="P16" s="23" t="n">
        <f aca="false">4*L16*(1-L16)</f>
        <v>0.941422707132027</v>
      </c>
      <c r="Q16" s="6" t="n">
        <f aca="false">MAX(-(1-K16),MIN(1-K16,M16+O16+Assumptions!$B$5*P16/Assumptions!$B$21))</f>
        <v>0.247321297519848</v>
      </c>
      <c r="R16" s="6" t="n">
        <f aca="false">MAX(-(1-K16),MIN(1-K16,M16+O16+Assumptions!$B$6*P16/Assumptions!$B$21))</f>
        <v>0.306260613373957</v>
      </c>
      <c r="S16" s="6" t="n">
        <f aca="false">MAX(-(1-K16),MIN(1-K16,M16+O16+Assumptions!$B$7*P16/Assumptions!$B$21))</f>
        <v>0.328235535767411</v>
      </c>
      <c r="T16" s="10" t="n">
        <f aca="false">J16*((1-K16)+Q16)/2</f>
        <v>40550.5792066003</v>
      </c>
      <c r="U16" s="10" t="n">
        <f aca="false">J16*((1-K16)-Q16)/2</f>
        <v>24301.0712736956</v>
      </c>
      <c r="V16" s="10" t="n">
        <f aca="false">J16*((1-K16)+R16)/2</f>
        <v>42486.7951534992</v>
      </c>
      <c r="W16" s="10" t="n">
        <f aca="false">J16*((1-K16)-R16)/2</f>
        <v>22364.8553267966</v>
      </c>
      <c r="X16" s="10" t="n">
        <f aca="false">J16*((1-K16)+S16)/2</f>
        <v>43208.6935086717</v>
      </c>
      <c r="Y16" s="10" t="n">
        <f aca="false">J16*((1-K16)-S16)/2</f>
        <v>21642.9569716242</v>
      </c>
      <c r="Z16" s="6" t="n">
        <f aca="false">MAX(-(1-K16),MIN(1-K16,((G16-H16)/C16)+O16+Assumptions!$B$6*P16/Assumptions!$B$21))</f>
        <v>0.420021940239573</v>
      </c>
      <c r="AA16" s="10" t="n">
        <f aca="false">B16*((1-K16)+Z16)/2</f>
        <v>4848.09129250504</v>
      </c>
      <c r="AB16" s="10" t="n">
        <f aca="false">B16*((1-K16)-Z16)/2</f>
        <v>1953.72010231415</v>
      </c>
      <c r="AC16" s="10" t="n">
        <f aca="false">J16-B16</f>
        <v>58811.0163481905</v>
      </c>
      <c r="AD16" s="10" t="n">
        <f aca="false">V16-AA16</f>
        <v>37638.7038609942</v>
      </c>
      <c r="AE16" s="10" t="n">
        <f aca="false">W16-AB16</f>
        <v>20411.1352244825</v>
      </c>
      <c r="AF16" s="6" t="n">
        <f aca="false">IF(AC16&gt;0,(AD16-AE16)/AC16,0)</f>
        <v>0.292930979708222</v>
      </c>
      <c r="AG16" s="6" t="n">
        <f aca="false">R16-M16</f>
        <v>0.0673656553129653</v>
      </c>
      <c r="AH16" s="2" t="str">
        <f aca="false">IF(V16&gt;W16,"D","R")</f>
        <v>D</v>
      </c>
    </row>
    <row r="17" customFormat="false" ht="15" hidden="false" customHeight="false" outlineLevel="0" collapsed="false">
      <c r="A17" s="2" t="s">
        <v>135</v>
      </c>
      <c r="B17" s="20" t="n">
        <v>648</v>
      </c>
      <c r="C17" s="20" t="n">
        <v>2697</v>
      </c>
      <c r="D17" s="20" t="n">
        <v>4791</v>
      </c>
      <c r="E17" s="20" t="n">
        <v>1039</v>
      </c>
      <c r="F17" s="20" t="n">
        <v>3675</v>
      </c>
      <c r="G17" s="20" t="n">
        <v>504</v>
      </c>
      <c r="H17" s="20" t="n">
        <v>2137</v>
      </c>
      <c r="I17" s="21" t="n">
        <v>-0.553606882859034</v>
      </c>
      <c r="J17" s="22" t="n">
        <f aca="false">B17*D17/C17*Assumptions!$B$20</f>
        <v>5454.83347168642</v>
      </c>
      <c r="K17" s="6" t="n">
        <f aca="false">(D17-E17-F17)/D17</f>
        <v>0.0160718012940931</v>
      </c>
      <c r="L17" s="6" t="n">
        <f aca="false">E17/(E17+F17)</f>
        <v>0.220407297411964</v>
      </c>
      <c r="M17" s="6" t="n">
        <f aca="false">(E17-F17)/D17</f>
        <v>-0.550198288457525</v>
      </c>
      <c r="N17" s="6" t="n">
        <f aca="false">(I17-Assumptions!$B$10)-(M17-Assumptions!$B$8)</f>
        <v>0.0280867189623295</v>
      </c>
      <c r="O17" s="6" t="n">
        <f aca="false">Assumptions!$B$4*N17</f>
        <v>0.0140433594811648</v>
      </c>
      <c r="P17" s="23" t="n">
        <f aca="false">4*L17*(1-L17)</f>
        <v>0.687311682638073</v>
      </c>
      <c r="Q17" s="6" t="n">
        <f aca="false">MAX(-(1-K17),MIN(1-K17,M17+O17+Assumptions!$B$5*P17/Assumptions!$B$21))</f>
        <v>-0.53615492897636</v>
      </c>
      <c r="R17" s="6" t="n">
        <f aca="false">MAX(-(1-K17),MIN(1-K17,M17+O17+Assumptions!$B$6*P17/Assumptions!$B$21))</f>
        <v>-0.49312465145455</v>
      </c>
      <c r="S17" s="6" t="n">
        <f aca="false">MAX(-(1-K17),MIN(1-K17,M17+O17+Assumptions!$B$7*P17/Assumptions!$B$21))</f>
        <v>-0.477081251638862</v>
      </c>
      <c r="T17" s="10" t="n">
        <f aca="false">J17*((1-K17)+Q17)/2</f>
        <v>1221.2643097236</v>
      </c>
      <c r="U17" s="10" t="n">
        <f aca="false">J17*((1-K17)-Q17)/2</f>
        <v>4145.9001623135</v>
      </c>
      <c r="V17" s="10" t="n">
        <f aca="false">J17*((1-K17)+R17)/2</f>
        <v>1338.62580878456</v>
      </c>
      <c r="W17" s="10" t="n">
        <f aca="false">J17*((1-K17)-R17)/2</f>
        <v>4028.53866325254</v>
      </c>
      <c r="X17" s="10" t="n">
        <f aca="false">J17*((1-K17)+S17)/2</f>
        <v>1382.38284594169</v>
      </c>
      <c r="Y17" s="10" t="n">
        <f aca="false">J17*((1-K17)-S17)/2</f>
        <v>3984.78162609541</v>
      </c>
      <c r="Z17" s="6" t="n">
        <f aca="false">MAX(-(1-K17),MIN(1-K17,((G17-H17)/C17)+O17+Assumptions!$B$6*P17/Assumptions!$B$21))</f>
        <v>-0.548413941788275</v>
      </c>
      <c r="AA17" s="10" t="n">
        <f aca="false">B17*((1-K17)+Z17)/2</f>
        <v>141.106619241313</v>
      </c>
      <c r="AB17" s="10" t="n">
        <f aca="false">B17*((1-K17)-Z17)/2</f>
        <v>496.478853520115</v>
      </c>
      <c r="AC17" s="10" t="n">
        <f aca="false">J17-B17</f>
        <v>4806.83347168642</v>
      </c>
      <c r="AD17" s="10" t="n">
        <f aca="false">V17-AA17</f>
        <v>1197.51918954325</v>
      </c>
      <c r="AE17" s="10" t="n">
        <f aca="false">W17-AB17</f>
        <v>3532.05980973242</v>
      </c>
      <c r="AF17" s="6" t="n">
        <f aca="false">IF(AC17&gt;0,(AD17-AE17)/AC17,0)</f>
        <v>-0.485671208278853</v>
      </c>
      <c r="AG17" s="6" t="n">
        <f aca="false">R17-M17</f>
        <v>0.0570736370029746</v>
      </c>
      <c r="AH17" s="2" t="str">
        <f aca="false">IF(V17&gt;W17,"D","R")</f>
        <v>R</v>
      </c>
    </row>
    <row r="18" customFormat="false" ht="15" hidden="false" customHeight="false" outlineLevel="0" collapsed="false">
      <c r="A18" s="2" t="s">
        <v>136</v>
      </c>
      <c r="B18" s="20" t="n">
        <v>534</v>
      </c>
      <c r="C18" s="20" t="n">
        <v>2880</v>
      </c>
      <c r="D18" s="20" t="n">
        <v>5846</v>
      </c>
      <c r="E18" s="20" t="n">
        <v>477</v>
      </c>
      <c r="F18" s="20" t="n">
        <v>5275</v>
      </c>
      <c r="G18" s="20" t="n">
        <v>247</v>
      </c>
      <c r="H18" s="20" t="n">
        <v>2581</v>
      </c>
      <c r="I18" s="21" t="n">
        <v>-0.824470588235294</v>
      </c>
      <c r="J18" s="22" t="n">
        <f aca="false">B18*D18/C18*Assumptions!$B$20</f>
        <v>5136.518383072</v>
      </c>
      <c r="K18" s="6" t="n">
        <f aca="false">(D18-E18-F18)/D18</f>
        <v>0.0160793705097503</v>
      </c>
      <c r="L18" s="6" t="n">
        <f aca="false">E18/(E18+F18)</f>
        <v>0.0829276773296245</v>
      </c>
      <c r="M18" s="6" t="n">
        <f aca="false">(E18-F18)/D18</f>
        <v>-0.820732124529593</v>
      </c>
      <c r="N18" s="6" t="n">
        <f aca="false">(I18-Assumptions!$B$10)-(M18-Assumptions!$B$8)</f>
        <v>0.0277568496581375</v>
      </c>
      <c r="O18" s="6" t="n">
        <f aca="false">Assumptions!$B$4*N18</f>
        <v>0.0138784248290688</v>
      </c>
      <c r="P18" s="23" t="n">
        <f aca="false">4*L18*(1-L18)</f>
        <v>0.304202710649353</v>
      </c>
      <c r="Q18" s="6" t="n">
        <f aca="false">MAX(-(1-K18),MIN(1-K18,M18+O18+Assumptions!$B$5*P18/Assumptions!$B$21))</f>
        <v>-0.806853699700524</v>
      </c>
      <c r="R18" s="6" t="n">
        <f aca="false">MAX(-(1-K18),MIN(1-K18,M18+O18+Assumptions!$B$6*P18/Assumptions!$B$21))</f>
        <v>-0.787808589028338</v>
      </c>
      <c r="S18" s="6" t="n">
        <f aca="false">MAX(-(1-K18),MIN(1-K18,M18+O18+Assumptions!$B$7*P18/Assumptions!$B$21))</f>
        <v>-0.780707813884766</v>
      </c>
      <c r="T18" s="10" t="n">
        <f aca="false">J18*((1-K18)+Q18)/2</f>
        <v>454.753769949523</v>
      </c>
      <c r="U18" s="10" t="n">
        <f aca="false">J18*((1-K18)-Q18)/2</f>
        <v>4599.17263091092</v>
      </c>
      <c r="V18" s="10" t="n">
        <f aca="false">J18*((1-K18)+R18)/2</f>
        <v>503.666550487185</v>
      </c>
      <c r="W18" s="10" t="n">
        <f aca="false">J18*((1-K18)-R18)/2</f>
        <v>4550.25985037326</v>
      </c>
      <c r="X18" s="10" t="n">
        <f aca="false">J18*((1-K18)+S18)/2</f>
        <v>521.903181516695</v>
      </c>
      <c r="Y18" s="10" t="n">
        <f aca="false">J18*((1-K18)-S18)/2</f>
        <v>4532.02321934375</v>
      </c>
      <c r="Z18" s="6" t="n">
        <f aca="false">MAX(-(1-K18),MIN(1-K18,((G18-H18)/C18)+O18+Assumptions!$B$6*P18/Assumptions!$B$21))</f>
        <v>-0.777493131165412</v>
      </c>
      <c r="AA18" s="10" t="n">
        <f aca="false">B18*((1-K18)+Z18)/2</f>
        <v>55.1161420527317</v>
      </c>
      <c r="AB18" s="10" t="n">
        <f aca="false">B18*((1-K18)-Z18)/2</f>
        <v>470.297474095062</v>
      </c>
      <c r="AC18" s="10" t="n">
        <f aca="false">J18-B18</f>
        <v>4602.518383072</v>
      </c>
      <c r="AD18" s="10" t="n">
        <f aca="false">V18-AA18</f>
        <v>448.550408434453</v>
      </c>
      <c r="AE18" s="10" t="n">
        <f aca="false">W18-AB18</f>
        <v>4079.9623762782</v>
      </c>
      <c r="AF18" s="6" t="n">
        <f aca="false">IF(AC18&gt;0,(AD18-AE18)/AC18,0)</f>
        <v>-0.789005423900104</v>
      </c>
      <c r="AG18" s="6" t="n">
        <f aca="false">R18-M18</f>
        <v>0.0329235355012547</v>
      </c>
      <c r="AH18" s="2" t="str">
        <f aca="false">IF(V18&gt;W18,"D","R")</f>
        <v>R</v>
      </c>
    </row>
    <row r="19" customFormat="false" ht="15" hidden="false" customHeight="false" outlineLevel="0" collapsed="false">
      <c r="A19" s="2" t="s">
        <v>137</v>
      </c>
      <c r="B19" s="20" t="n">
        <v>499</v>
      </c>
      <c r="C19" s="20" t="n">
        <v>2645</v>
      </c>
      <c r="D19" s="20" t="n">
        <v>5604</v>
      </c>
      <c r="E19" s="20" t="n">
        <v>1999</v>
      </c>
      <c r="F19" s="20" t="n">
        <v>3528</v>
      </c>
      <c r="G19" s="20" t="n">
        <v>1056</v>
      </c>
      <c r="H19" s="20" t="n">
        <v>1532</v>
      </c>
      <c r="I19" s="21" t="n">
        <v>-0.267822468793343</v>
      </c>
      <c r="J19" s="22" t="n">
        <f aca="false">B19*D19/C19*Assumptions!$B$20</f>
        <v>5009.96004488718</v>
      </c>
      <c r="K19" s="6" t="n">
        <f aca="false">(D19-E19-F19)/D19</f>
        <v>0.0137401855817273</v>
      </c>
      <c r="L19" s="6" t="n">
        <f aca="false">E19/(E19+F19)</f>
        <v>0.361679030215307</v>
      </c>
      <c r="M19" s="6" t="n">
        <f aca="false">(E19-F19)/D19</f>
        <v>-0.272840827980014</v>
      </c>
      <c r="N19" s="6" t="n">
        <f aca="false">(I19-Assumptions!$B$10)-(M19-Assumptions!$B$8)</f>
        <v>0.0365136725505104</v>
      </c>
      <c r="O19" s="6" t="n">
        <f aca="false">Assumptions!$B$4*N19</f>
        <v>0.0182568362752552</v>
      </c>
      <c r="P19" s="23" t="n">
        <f aca="false">4*L19*(1-L19)</f>
        <v>0.923469237271288</v>
      </c>
      <c r="Q19" s="6" t="n">
        <f aca="false">MAX(-(1-K19),MIN(1-K19,M19+O19+Assumptions!$B$5*P19/Assumptions!$B$21))</f>
        <v>-0.254583991704759</v>
      </c>
      <c r="R19" s="6" t="n">
        <f aca="false">MAX(-(1-K19),MIN(1-K19,M19+O19+Assumptions!$B$6*P19/Assumptions!$B$21))</f>
        <v>-0.196768682338684</v>
      </c>
      <c r="S19" s="6" t="n">
        <f aca="false">MAX(-(1-K19),MIN(1-K19,M19+O19+Assumptions!$B$7*P19/Assumptions!$B$21))</f>
        <v>-0.175212834292911</v>
      </c>
      <c r="T19" s="10" t="n">
        <f aca="false">J19*((1-K19)+Q19)/2</f>
        <v>1832.83331880233</v>
      </c>
      <c r="U19" s="10" t="n">
        <f aca="false">J19*((1-K19)-Q19)/2</f>
        <v>3108.28894531106</v>
      </c>
      <c r="V19" s="10" t="n">
        <f aca="false">J19*((1-K19)+R19)/2</f>
        <v>1977.65951375574</v>
      </c>
      <c r="W19" s="10" t="n">
        <f aca="false">J19*((1-K19)-R19)/2</f>
        <v>2963.46275035765</v>
      </c>
      <c r="X19" s="10" t="n">
        <f aca="false">J19*((1-K19)+S19)/2</f>
        <v>2031.65648247723</v>
      </c>
      <c r="Y19" s="10" t="n">
        <f aca="false">J19*((1-K19)-S19)/2</f>
        <v>2909.46578163615</v>
      </c>
      <c r="Z19" s="6" t="n">
        <f aca="false">MAX(-(1-K19),MIN(1-K19,((G19-H19)/C19)+O19+Assumptions!$B$6*P19/Assumptions!$B$21))</f>
        <v>-0.103890047175305</v>
      </c>
      <c r="AA19" s="10" t="n">
        <f aca="false">B19*((1-K19)+Z19)/2</f>
        <v>220.15125692712</v>
      </c>
      <c r="AB19" s="10" t="n">
        <f aca="false">B19*((1-K19)-Z19)/2</f>
        <v>271.992390467598</v>
      </c>
      <c r="AC19" s="10" t="n">
        <f aca="false">J19-B19</f>
        <v>4510.96004488718</v>
      </c>
      <c r="AD19" s="10" t="n">
        <f aca="false">V19-AA19</f>
        <v>1757.50825682862</v>
      </c>
      <c r="AE19" s="10" t="n">
        <f aca="false">W19-AB19</f>
        <v>2691.47035989005</v>
      </c>
      <c r="AF19" s="6" t="n">
        <f aca="false">IF(AC19&gt;0,(AD19-AE19)/AC19,0)</f>
        <v>-0.207042867542133</v>
      </c>
      <c r="AG19" s="6" t="n">
        <f aca="false">R19-M19</f>
        <v>0.07607214564133</v>
      </c>
      <c r="AH19" s="2" t="str">
        <f aca="false">IF(V19&gt;W19,"D","R")</f>
        <v>R</v>
      </c>
    </row>
    <row r="20" customFormat="false" ht="15" hidden="false" customHeight="false" outlineLevel="0" collapsed="false">
      <c r="A20" s="2" t="s">
        <v>138</v>
      </c>
      <c r="B20" s="20" t="n">
        <v>2284</v>
      </c>
      <c r="C20" s="20" t="n">
        <v>10857</v>
      </c>
      <c r="D20" s="20" t="n">
        <v>16926</v>
      </c>
      <c r="E20" s="20" t="n">
        <v>5404</v>
      </c>
      <c r="F20" s="20" t="n">
        <v>11143</v>
      </c>
      <c r="G20" s="20" t="n">
        <v>3591</v>
      </c>
      <c r="H20" s="20" t="n">
        <v>6995</v>
      </c>
      <c r="I20" s="21" t="n">
        <v>-0.363433532108231</v>
      </c>
      <c r="J20" s="22" t="n">
        <f aca="false">B20*D20/C20*Assumptions!$B$20</f>
        <v>16873.3713557753</v>
      </c>
      <c r="K20" s="6" t="n">
        <f aca="false">(D20-E20-F20)/D20</f>
        <v>0.0223915869077159</v>
      </c>
      <c r="L20" s="6" t="n">
        <f aca="false">E20/(E20+F20)</f>
        <v>0.326584879434339</v>
      </c>
      <c r="M20" s="6" t="n">
        <f aca="false">(E20-F20)/D20</f>
        <v>-0.339064161644807</v>
      </c>
      <c r="N20" s="6" t="n">
        <f aca="false">(I20-Assumptions!$B$10)-(M20-Assumptions!$B$8)</f>
        <v>0.00712594290041463</v>
      </c>
      <c r="O20" s="6" t="n">
        <f aca="false">Assumptions!$B$4*N20</f>
        <v>0.00356297145020731</v>
      </c>
      <c r="P20" s="23" t="n">
        <f aca="false">4*L20*(1-L20)</f>
        <v>0.879708783836788</v>
      </c>
      <c r="Q20" s="6" t="n">
        <f aca="false">MAX(-(1-K20),MIN(1-K20,M20+O20+Assumptions!$B$5*P20/Assumptions!$B$21))</f>
        <v>-0.335501190194599</v>
      </c>
      <c r="R20" s="6" t="n">
        <f aca="false">MAX(-(1-K20),MIN(1-K20,M20+O20+Assumptions!$B$6*P20/Assumptions!$B$21))</f>
        <v>-0.28042557593823</v>
      </c>
      <c r="S20" s="6" t="n">
        <f aca="false">MAX(-(1-K20),MIN(1-K20,M20+O20+Assumptions!$B$7*P20/Assumptions!$B$21))</f>
        <v>-0.259891195253335</v>
      </c>
      <c r="T20" s="10" t="n">
        <f aca="false">J20*((1-K20)+Q20)/2</f>
        <v>5417.25681108912</v>
      </c>
      <c r="U20" s="10" t="n">
        <f aca="false">J20*((1-K20)-Q20)/2</f>
        <v>11078.2929835472</v>
      </c>
      <c r="V20" s="10" t="n">
        <f aca="false">J20*((1-K20)+R20)/2</f>
        <v>5881.9124570867</v>
      </c>
      <c r="W20" s="10" t="n">
        <f aca="false">J20*((1-K20)-R20)/2</f>
        <v>10613.6373375496</v>
      </c>
      <c r="X20" s="10" t="n">
        <f aca="false">J20*((1-K20)+S20)/2</f>
        <v>6055.15457251524</v>
      </c>
      <c r="Y20" s="10" t="n">
        <f aca="false">J20*((1-K20)-S20)/2</f>
        <v>10440.3952221211</v>
      </c>
      <c r="Z20" s="6" t="n">
        <f aca="false">MAX(-(1-K20),MIN(1-K20,((G20-H20)/C20)+O20+Assumptions!$B$6*P20/Assumptions!$B$21))</f>
        <v>-0.254891855483439</v>
      </c>
      <c r="AA20" s="10" t="n">
        <f aca="false">B20*((1-K20)+Z20)/2</f>
        <v>825.342308789301</v>
      </c>
      <c r="AB20" s="10" t="n">
        <f aca="false">B20*((1-K20)-Z20)/2</f>
        <v>1407.51530671348</v>
      </c>
      <c r="AC20" s="10" t="n">
        <f aca="false">J20-B20</f>
        <v>14589.3713557753</v>
      </c>
      <c r="AD20" s="10" t="n">
        <f aca="false">V20-AA20</f>
        <v>5056.5701482974</v>
      </c>
      <c r="AE20" s="10" t="n">
        <f aca="false">W20-AB20</f>
        <v>9206.12203083615</v>
      </c>
      <c r="AF20" s="6" t="n">
        <f aca="false">IF(AC20&gt;0,(AD20-AE20)/AC20,0)</f>
        <v>-0.284422939230765</v>
      </c>
      <c r="AG20" s="6" t="n">
        <f aca="false">R20-M20</f>
        <v>0.058638585706577</v>
      </c>
      <c r="AH20" s="2" t="str">
        <f aca="false">IF(V20&gt;W20,"D","R")</f>
        <v>R</v>
      </c>
    </row>
    <row r="21" customFormat="false" ht="15" hidden="false" customHeight="false" outlineLevel="0" collapsed="false">
      <c r="A21" s="2" t="s">
        <v>139</v>
      </c>
      <c r="B21" s="20" t="n">
        <v>2429</v>
      </c>
      <c r="C21" s="20" t="n">
        <v>11344</v>
      </c>
      <c r="D21" s="20" t="n">
        <v>23469</v>
      </c>
      <c r="E21" s="20" t="n">
        <v>8195</v>
      </c>
      <c r="F21" s="20" t="n">
        <v>14858</v>
      </c>
      <c r="G21" s="20" t="n">
        <v>4526</v>
      </c>
      <c r="H21" s="20" t="n">
        <v>6580</v>
      </c>
      <c r="I21" s="21" t="n">
        <v>-0.290014392013963</v>
      </c>
      <c r="J21" s="22" t="n">
        <f aca="false">B21*D21/C21*Assumptions!$B$20</f>
        <v>23813.1664919858</v>
      </c>
      <c r="K21" s="6" t="n">
        <f aca="false">(D21-E21-F21)/D21</f>
        <v>0.0177255102475606</v>
      </c>
      <c r="L21" s="6" t="n">
        <f aca="false">E21/(E21+F21)</f>
        <v>0.355485186309808</v>
      </c>
      <c r="M21" s="6" t="n">
        <f aca="false">(E21-F21)/D21</f>
        <v>-0.283906429758405</v>
      </c>
      <c r="N21" s="6" t="n">
        <f aca="false">(I21-Assumptions!$B$10)-(M21-Assumptions!$B$8)</f>
        <v>0.0253873511082801</v>
      </c>
      <c r="O21" s="6" t="n">
        <f aca="false">Assumptions!$B$4*N21</f>
        <v>0.0126936755541401</v>
      </c>
      <c r="P21" s="23" t="n">
        <f aca="false">4*L21*(1-L21)</f>
        <v>0.916461874496356</v>
      </c>
      <c r="Q21" s="6" t="n">
        <f aca="false">MAX(-(1-K21),MIN(1-K21,M21+O21+Assumptions!$B$5*P21/Assumptions!$B$21))</f>
        <v>-0.271212754204265</v>
      </c>
      <c r="R21" s="6" t="n">
        <f aca="false">MAX(-(1-K21),MIN(1-K21,M21+O21+Assumptions!$B$6*P21/Assumptions!$B$21))</f>
        <v>-0.213836152301657</v>
      </c>
      <c r="S21" s="6" t="n">
        <f aca="false">MAX(-(1-K21),MIN(1-K21,M21+O21+Assumptions!$B$7*P21/Assumptions!$B$21))</f>
        <v>-0.192443871856277</v>
      </c>
      <c r="T21" s="10" t="n">
        <f aca="false">J21*((1-K21)+Q21)/2</f>
        <v>8466.31574734455</v>
      </c>
      <c r="U21" s="10" t="n">
        <f aca="false">J21*((1-K21)-Q21)/2</f>
        <v>14924.7502179607</v>
      </c>
      <c r="V21" s="10" t="n">
        <f aca="false">J21*((1-K21)+R21)/2</f>
        <v>9149.47503427014</v>
      </c>
      <c r="W21" s="10" t="n">
        <f aca="false">J21*((1-K21)-R21)/2</f>
        <v>14241.5909310351</v>
      </c>
      <c r="X21" s="10" t="n">
        <f aca="false">J21*((1-K21)+S21)/2</f>
        <v>9404.18400221468</v>
      </c>
      <c r="Y21" s="10" t="n">
        <f aca="false">J21*((1-K21)-S21)/2</f>
        <v>13986.8819630906</v>
      </c>
      <c r="Z21" s="6" t="n">
        <f aca="false">MAX(-(1-K21),MIN(1-K21,((G21-H21)/C21)+O21+Assumptions!$B$6*P21/Assumptions!$B$21))</f>
        <v>-0.110994602656087</v>
      </c>
      <c r="AA21" s="10" t="n">
        <f aca="false">B21*((1-K21)+Z21)/2</f>
        <v>1058.16942287852</v>
      </c>
      <c r="AB21" s="10" t="n">
        <f aca="false">B21*((1-K21)-Z21)/2</f>
        <v>1327.77531273016</v>
      </c>
      <c r="AC21" s="10" t="n">
        <f aca="false">J21-B21</f>
        <v>21384.1664919858</v>
      </c>
      <c r="AD21" s="10" t="n">
        <f aca="false">V21-AA21</f>
        <v>8091.30561139162</v>
      </c>
      <c r="AE21" s="10" t="n">
        <f aca="false">W21-AB21</f>
        <v>12913.815618305</v>
      </c>
      <c r="AF21" s="6" t="n">
        <f aca="false">IF(AC21&gt;0,(AD21-AE21)/AC21,0)</f>
        <v>-0.225517791807349</v>
      </c>
      <c r="AG21" s="6" t="n">
        <f aca="false">R21-M21</f>
        <v>0.070070277456748</v>
      </c>
      <c r="AH21" s="2" t="str">
        <f aca="false">IF(V21&gt;W21,"D","R")</f>
        <v>R</v>
      </c>
    </row>
    <row r="22" customFormat="false" ht="15" hidden="false" customHeight="false" outlineLevel="0" collapsed="false">
      <c r="A22" s="2" t="s">
        <v>140</v>
      </c>
      <c r="B22" s="20" t="n">
        <v>830</v>
      </c>
      <c r="C22" s="20" t="n">
        <v>3664</v>
      </c>
      <c r="D22" s="20" t="n">
        <v>8449</v>
      </c>
      <c r="E22" s="20" t="n">
        <v>3885</v>
      </c>
      <c r="F22" s="20" t="n">
        <v>4462</v>
      </c>
      <c r="G22" s="20" t="n">
        <v>1739</v>
      </c>
      <c r="H22" s="20" t="n">
        <v>1877</v>
      </c>
      <c r="I22" s="21" t="n">
        <v>-0.0933152664859982</v>
      </c>
      <c r="J22" s="22" t="n">
        <f aca="false">B22*D22/C22*Assumptions!$B$20</f>
        <v>9069.62235209984</v>
      </c>
      <c r="K22" s="6" t="n">
        <f aca="false">(D22-E22-F22)/D22</f>
        <v>0.0120724346076459</v>
      </c>
      <c r="L22" s="6" t="n">
        <f aca="false">E22/(E22+F22)</f>
        <v>0.465436683838505</v>
      </c>
      <c r="M22" s="6" t="n">
        <f aca="false">(E22-F22)/D22</f>
        <v>-0.0682921055746242</v>
      </c>
      <c r="N22" s="6" t="n">
        <f aca="false">(I22-Assumptions!$B$10)-(M22-Assumptions!$B$8)</f>
        <v>0.00647215245246477</v>
      </c>
      <c r="O22" s="6" t="n">
        <f aca="false">Assumptions!$B$4*N22</f>
        <v>0.00323607622623238</v>
      </c>
      <c r="P22" s="23" t="n">
        <f aca="false">4*L22*(1-L22)</f>
        <v>0.995221508703682</v>
      </c>
      <c r="Q22" s="6" t="n">
        <f aca="false">MAX(-(1-K22),MIN(1-K22,M22+O22+Assumptions!$B$5*P22/Assumptions!$B$21))</f>
        <v>-0.0650560293483918</v>
      </c>
      <c r="R22" s="6" t="n">
        <f aca="false">MAX(-(1-K22),MIN(1-K22,M22+O22+Assumptions!$B$6*P22/Assumptions!$B$21))</f>
        <v>-0.00274855110093635</v>
      </c>
      <c r="S22" s="6" t="n">
        <f aca="false">MAX(-(1-K22),MIN(1-K22,M22+O22+Assumptions!$B$7*P22/Assumptions!$B$21))</f>
        <v>0.0204821562660918</v>
      </c>
      <c r="T22" s="10" t="n">
        <f aca="false">J22*((1-K22)+Q22)/2</f>
        <v>4185.04815571052</v>
      </c>
      <c r="U22" s="10" t="n">
        <f aca="false">J22*((1-K22)-Q22)/2</f>
        <v>4775.08177362755</v>
      </c>
      <c r="V22" s="10" t="n">
        <f aca="false">J22*((1-K22)+R22)/2</f>
        <v>4467.60080441857</v>
      </c>
      <c r="W22" s="10" t="n">
        <f aca="false">J22*((1-K22)-R22)/2</f>
        <v>4492.52912491951</v>
      </c>
      <c r="X22" s="10" t="n">
        <f aca="false">J22*((1-K22)+S22)/2</f>
        <v>4572.94767581411</v>
      </c>
      <c r="Y22" s="10" t="n">
        <f aca="false">J22*((1-K22)-S22)/2</f>
        <v>4387.18225352396</v>
      </c>
      <c r="Z22" s="6" t="n">
        <f aca="false">MAX(-(1-K22),MIN(1-K22,((G22-H22)/C22)+O22+Assumptions!$B$6*P22/Assumptions!$B$21))</f>
        <v>0.0278797990151726</v>
      </c>
      <c r="AA22" s="10" t="n">
        <f aca="false">B22*((1-K22)+Z22)/2</f>
        <v>421.560056229124</v>
      </c>
      <c r="AB22" s="10" t="n">
        <f aca="false">B22*((1-K22)-Z22)/2</f>
        <v>398.41982304653</v>
      </c>
      <c r="AC22" s="10" t="n">
        <f aca="false">J22-B22</f>
        <v>8239.62235209984</v>
      </c>
      <c r="AD22" s="10" t="n">
        <f aca="false">V22-AA22</f>
        <v>4046.04074818944</v>
      </c>
      <c r="AE22" s="10" t="n">
        <f aca="false">W22-AB22</f>
        <v>4094.10930187298</v>
      </c>
      <c r="AF22" s="6" t="n">
        <f aca="false">IF(AC22&gt;0,(AD22-AE22)/AC22,0)</f>
        <v>-0.00583382971080997</v>
      </c>
      <c r="AG22" s="6" t="n">
        <f aca="false">R22-M22</f>
        <v>0.0655435544736879</v>
      </c>
      <c r="AH22" s="2" t="str">
        <f aca="false">IF(V22&gt;W22,"D","R")</f>
        <v>R</v>
      </c>
    </row>
    <row r="23" customFormat="false" ht="15" hidden="false" customHeight="false" outlineLevel="0" collapsed="false">
      <c r="A23" s="2" t="s">
        <v>141</v>
      </c>
      <c r="B23" s="20" t="n">
        <v>1645</v>
      </c>
      <c r="C23" s="20" t="n">
        <v>7028</v>
      </c>
      <c r="D23" s="20" t="n">
        <v>9632</v>
      </c>
      <c r="E23" s="20" t="n">
        <v>2666</v>
      </c>
      <c r="F23" s="20" t="n">
        <v>6784</v>
      </c>
      <c r="G23" s="20" t="n">
        <v>1903</v>
      </c>
      <c r="H23" s="20" t="n">
        <v>4926</v>
      </c>
      <c r="I23" s="21" t="n">
        <v>-0.451647591980951</v>
      </c>
      <c r="J23" s="22" t="n">
        <f aca="false">B23*D23/C23*Assumptions!$B$20</f>
        <v>10683.4590536066</v>
      </c>
      <c r="K23" s="6" t="n">
        <f aca="false">(D23-E23-F23)/D23</f>
        <v>0.0188953488372093</v>
      </c>
      <c r="L23" s="6" t="n">
        <f aca="false">E23/(E23+F23)</f>
        <v>0.282116402116402</v>
      </c>
      <c r="M23" s="6" t="n">
        <f aca="false">(E23-F23)/D23</f>
        <v>-0.427533222591362</v>
      </c>
      <c r="N23" s="6" t="n">
        <f aca="false">(I23-Assumptions!$B$10)-(M23-Assumptions!$B$8)</f>
        <v>0.00738094397424993</v>
      </c>
      <c r="O23" s="6" t="n">
        <f aca="false">Assumptions!$B$4*N23</f>
        <v>0.00369047198712497</v>
      </c>
      <c r="P23" s="23" t="n">
        <f aca="false">4*L23*(1-L23)</f>
        <v>0.810106951093194</v>
      </c>
      <c r="Q23" s="6" t="n">
        <f aca="false">MAX(-(1-K23),MIN(1-K23,M23+O23+Assumptions!$B$5*P23/Assumptions!$B$21))</f>
        <v>-0.423842750604237</v>
      </c>
      <c r="R23" s="6" t="n">
        <f aca="false">MAX(-(1-K23),MIN(1-K23,M23+O23+Assumptions!$B$6*P23/Assumptions!$B$21))</f>
        <v>-0.373124673480785</v>
      </c>
      <c r="S23" s="6" t="n">
        <f aca="false">MAX(-(1-K23),MIN(1-K23,M23+O23+Assumptions!$B$7*P23/Assumptions!$B$21))</f>
        <v>-0.354214956043755</v>
      </c>
      <c r="T23" s="10" t="n">
        <f aca="false">J23*((1-K23)+Q23)/2</f>
        <v>2976.74234837615</v>
      </c>
      <c r="U23" s="10" t="n">
        <f aca="false">J23*((1-K23)-Q23)/2</f>
        <v>7504.84901962452</v>
      </c>
      <c r="V23" s="10" t="n">
        <f aca="false">J23*((1-K23)+R23)/2</f>
        <v>3247.66459848918</v>
      </c>
      <c r="W23" s="10" t="n">
        <f aca="false">J23*((1-K23)-R23)/2</f>
        <v>7233.92676951149</v>
      </c>
      <c r="X23" s="10" t="n">
        <f aca="false">J23*((1-K23)+S23)/2</f>
        <v>3348.67519446608</v>
      </c>
      <c r="Y23" s="10" t="n">
        <f aca="false">J23*((1-K23)-S23)/2</f>
        <v>7132.9161735346</v>
      </c>
      <c r="Z23" s="6" t="n">
        <f aca="false">MAX(-(1-K23),MIN(1-K23,((G23-H23)/C23)+O23+Assumptions!$B$6*P23/Assumptions!$B$21))</f>
        <v>-0.375728047360681</v>
      </c>
      <c r="AA23" s="10" t="n">
        <f aca="false">B23*((1-K23)+Z23)/2</f>
        <v>497.922256627235</v>
      </c>
      <c r="AB23" s="10" t="n">
        <f aca="false">B23*((1-K23)-Z23)/2</f>
        <v>1115.99489453556</v>
      </c>
      <c r="AC23" s="10" t="n">
        <f aca="false">J23-B23</f>
        <v>9038.45905360661</v>
      </c>
      <c r="AD23" s="10" t="n">
        <f aca="false">V23-AA23</f>
        <v>2749.74234186195</v>
      </c>
      <c r="AE23" s="10" t="n">
        <f aca="false">W23-AB23</f>
        <v>6117.93187497593</v>
      </c>
      <c r="AF23" s="6" t="n">
        <f aca="false">IF(AC23&gt;0,(AD23-AE23)/AC23,0)</f>
        <v>-0.372650859304383</v>
      </c>
      <c r="AG23" s="6" t="n">
        <f aca="false">R23-M23</f>
        <v>0.0544085491105771</v>
      </c>
      <c r="AH23" s="2" t="str">
        <f aca="false">IF(V23&gt;W23,"D","R")</f>
        <v>R</v>
      </c>
    </row>
    <row r="24" customFormat="false" ht="15" hidden="false" customHeight="false" outlineLevel="0" collapsed="false">
      <c r="A24" s="2" t="s">
        <v>142</v>
      </c>
      <c r="B24" s="20" t="n">
        <v>157</v>
      </c>
      <c r="C24" s="20" t="n">
        <v>754</v>
      </c>
      <c r="D24" s="20" t="n">
        <v>1698</v>
      </c>
      <c r="E24" s="20" t="n">
        <v>963</v>
      </c>
      <c r="F24" s="20" t="n">
        <v>724</v>
      </c>
      <c r="G24" s="20" t="n">
        <v>384</v>
      </c>
      <c r="H24" s="20" t="n">
        <v>359</v>
      </c>
      <c r="I24" s="21" t="n">
        <v>0.123054474708171</v>
      </c>
      <c r="J24" s="22" t="n">
        <f aca="false">B24*D24/C24*Assumptions!$B$20</f>
        <v>1675.43374716917</v>
      </c>
      <c r="K24" s="6" t="n">
        <f aca="false">(D24-E24-F24)/D24</f>
        <v>0.00647820965842167</v>
      </c>
      <c r="L24" s="6" t="n">
        <f aca="false">E24/(E24+F24)</f>
        <v>0.570835803200948</v>
      </c>
      <c r="M24" s="6" t="n">
        <f aca="false">(E24-F24)/D24</f>
        <v>0.14075382803298</v>
      </c>
      <c r="N24" s="6" t="n">
        <f aca="false">(I24-Assumptions!$B$10)-(M24-Assumptions!$B$8)</f>
        <v>0.01379596003903</v>
      </c>
      <c r="O24" s="6" t="n">
        <f aca="false">Assumptions!$B$4*N24</f>
        <v>0.00689798001951499</v>
      </c>
      <c r="P24" s="23" t="n">
        <f aca="false">4*L24*(1-L24)</f>
        <v>0.979929155939506</v>
      </c>
      <c r="Q24" s="6" t="n">
        <f aca="false">MAX(-(1-K24),MIN(1-K24,M24+O24+Assumptions!$B$5*P24/Assumptions!$B$21))</f>
        <v>0.147651808052495</v>
      </c>
      <c r="R24" s="6" t="n">
        <f aca="false">MAX(-(1-K24),MIN(1-K24,M24+O24+Assumptions!$B$6*P24/Assumptions!$B$21))</f>
        <v>0.209001883421422</v>
      </c>
      <c r="S24" s="6" t="n">
        <f aca="false">MAX(-(1-K24),MIN(1-K24,M24+O24+Assumptions!$B$7*P24/Assumptions!$B$21))</f>
        <v>0.231875632896251</v>
      </c>
      <c r="T24" s="10" t="n">
        <f aca="false">J24*((1-K24)+Q24)/2</f>
        <v>955.980379063951</v>
      </c>
      <c r="U24" s="10" t="n">
        <f aca="false">J24*((1-K24)-Q24)/2</f>
        <v>708.599557022257</v>
      </c>
      <c r="V24" s="10" t="n">
        <f aca="false">J24*((1-K24)+R24)/2</f>
        <v>1007.37437239619</v>
      </c>
      <c r="W24" s="10" t="n">
        <f aca="false">J24*((1-K24)-R24)/2</f>
        <v>657.205563690021</v>
      </c>
      <c r="X24" s="10" t="n">
        <f aca="false">J24*((1-K24)+S24)/2</f>
        <v>1026.5360982934</v>
      </c>
      <c r="Y24" s="10" t="n">
        <f aca="false">J24*((1-K24)-S24)/2</f>
        <v>638.04383779281</v>
      </c>
      <c r="Z24" s="6" t="n">
        <f aca="false">MAX(-(1-K24),MIN(1-K24,((G24-H24)/C24)+O24+Assumptions!$B$6*P24/Assumptions!$B$21))</f>
        <v>0.101404554062182</v>
      </c>
      <c r="AA24" s="10" t="n">
        <f aca="false">B24*((1-K24)+Z24)/2</f>
        <v>85.9517180356952</v>
      </c>
      <c r="AB24" s="10" t="n">
        <f aca="false">B24*((1-K24)-Z24)/2</f>
        <v>70.0312030479326</v>
      </c>
      <c r="AC24" s="10" t="n">
        <f aca="false">J24-B24</f>
        <v>1518.43374716917</v>
      </c>
      <c r="AD24" s="10" t="n">
        <f aca="false">V24-AA24</f>
        <v>921.422654360492</v>
      </c>
      <c r="AE24" s="10" t="n">
        <f aca="false">W24-AB24</f>
        <v>587.174360642089</v>
      </c>
      <c r="AF24" s="6" t="n">
        <f aca="false">IF(AC24&gt;0,(AD24-AE24)/AC24,0)</f>
        <v>0.220127018608185</v>
      </c>
      <c r="AG24" s="6" t="n">
        <f aca="false">R24-M24</f>
        <v>0.068248055388442</v>
      </c>
      <c r="AH24" s="2" t="str">
        <f aca="false">IF(V24&gt;W24,"D","R")</f>
        <v>D</v>
      </c>
    </row>
    <row r="25" customFormat="false" ht="15" hidden="false" customHeight="false" outlineLevel="0" collapsed="false">
      <c r="A25" s="2" t="s">
        <v>143</v>
      </c>
      <c r="B25" s="20" t="n">
        <v>2374</v>
      </c>
      <c r="C25" s="20" t="n">
        <v>10040</v>
      </c>
      <c r="D25" s="20" t="n">
        <v>17873</v>
      </c>
      <c r="E25" s="20" t="n">
        <v>5758</v>
      </c>
      <c r="F25" s="20" t="n">
        <v>11698</v>
      </c>
      <c r="G25" s="20" t="n">
        <v>3377</v>
      </c>
      <c r="H25" s="20" t="n">
        <v>6407</v>
      </c>
      <c r="I25" s="21" t="n">
        <v>-0.356685484787633</v>
      </c>
      <c r="J25" s="22" t="n">
        <f aca="false">B25*D25/C25*Assumptions!$B$20</f>
        <v>20026.5308343188</v>
      </c>
      <c r="K25" s="6" t="n">
        <f aca="false">(D25-E25-F25)/D25</f>
        <v>0.0233312818217423</v>
      </c>
      <c r="L25" s="6" t="n">
        <f aca="false">E25/(E25+F25)</f>
        <v>0.329857928505958</v>
      </c>
      <c r="M25" s="6" t="n">
        <f aca="false">(E25-F25)/D25</f>
        <v>-0.332344877748559</v>
      </c>
      <c r="N25" s="6" t="n">
        <f aca="false">(I25-Assumptions!$B$10)-(M25-Assumptions!$B$8)</f>
        <v>0.00715470632476484</v>
      </c>
      <c r="O25" s="6" t="n">
        <f aca="false">Assumptions!$B$4*N25</f>
        <v>0.00357735316238242</v>
      </c>
      <c r="P25" s="23" t="n">
        <f aca="false">4*L25*(1-L25)</f>
        <v>0.884206702030865</v>
      </c>
      <c r="Q25" s="6" t="n">
        <f aca="false">MAX(-(1-K25),MIN(1-K25,M25+O25+Assumptions!$B$5*P25/Assumptions!$B$21))</f>
        <v>-0.328767524586177</v>
      </c>
      <c r="R25" s="6" t="n">
        <f aca="false">MAX(-(1-K25),MIN(1-K25,M25+O25+Assumptions!$B$6*P25/Assumptions!$B$21))</f>
        <v>-0.273410310768719</v>
      </c>
      <c r="S25" s="6" t="n">
        <f aca="false">MAX(-(1-K25),MIN(1-K25,M25+O25+Assumptions!$B$7*P25/Assumptions!$B$21))</f>
        <v>-0.252770938561421</v>
      </c>
      <c r="T25" s="10" t="n">
        <f aca="false">J25*((1-K25)+Q25)/2</f>
        <v>6487.60661553189</v>
      </c>
      <c r="U25" s="10" t="n">
        <f aca="false">J25*((1-K25)-Q25)/2</f>
        <v>13071.6795839796</v>
      </c>
      <c r="V25" s="10" t="n">
        <f aca="false">J25*((1-K25)+R25)/2</f>
        <v>7041.91309024054</v>
      </c>
      <c r="W25" s="10" t="n">
        <f aca="false">J25*((1-K25)-R25)/2</f>
        <v>12517.373109271</v>
      </c>
      <c r="X25" s="10" t="n">
        <f aca="false">J25*((1-K25)+S25)/2</f>
        <v>7248.58060219576</v>
      </c>
      <c r="Y25" s="10" t="n">
        <f aca="false">J25*((1-K25)-S25)/2</f>
        <v>12310.7055973158</v>
      </c>
      <c r="Z25" s="6" t="n">
        <f aca="false">MAX(-(1-K25),MIN(1-K25,((G25-H25)/C25)+O25+Assumptions!$B$6*P25/Assumptions!$B$21))</f>
        <v>-0.242858261705419</v>
      </c>
      <c r="AA25" s="10" t="n">
        <f aca="false">B25*((1-K25)+Z25)/2</f>
        <v>871.03301183326</v>
      </c>
      <c r="AB25" s="10" t="n">
        <f aca="false">B25*((1-K25)-Z25)/2</f>
        <v>1447.57852512192</v>
      </c>
      <c r="AC25" s="10" t="n">
        <f aca="false">J25-B25</f>
        <v>17652.5308343188</v>
      </c>
      <c r="AD25" s="10" t="n">
        <f aca="false">V25-AA25</f>
        <v>6170.88007840728</v>
      </c>
      <c r="AE25" s="10" t="n">
        <f aca="false">W25-AB25</f>
        <v>11069.7945841491</v>
      </c>
      <c r="AF25" s="6" t="n">
        <f aca="false">IF(AC25&gt;0,(AD25-AE25)/AC25,0)</f>
        <v>-0.277519102032534</v>
      </c>
      <c r="AG25" s="6" t="n">
        <f aca="false">R25-M25</f>
        <v>0.05893456697984</v>
      </c>
      <c r="AH25" s="2" t="str">
        <f aca="false">IF(V25&gt;W25,"D","R")</f>
        <v>R</v>
      </c>
    </row>
    <row r="26" customFormat="false" ht="15" hidden="false" customHeight="false" outlineLevel="0" collapsed="false">
      <c r="A26" s="2" t="s">
        <v>144</v>
      </c>
      <c r="B26" s="20" t="n">
        <v>419</v>
      </c>
      <c r="C26" s="20" t="n">
        <v>2414</v>
      </c>
      <c r="D26" s="20" t="n">
        <v>3553</v>
      </c>
      <c r="E26" s="20" t="n">
        <v>950</v>
      </c>
      <c r="F26" s="20" t="n">
        <v>2552</v>
      </c>
      <c r="G26" s="20" t="n">
        <v>603</v>
      </c>
      <c r="H26" s="20" t="n">
        <v>1764</v>
      </c>
      <c r="I26" s="21" t="n">
        <v>-0.475043782837128</v>
      </c>
      <c r="J26" s="22" t="n">
        <f aca="false">B26*D26/C26*Assumptions!$B$20</f>
        <v>2922.35674547818</v>
      </c>
      <c r="K26" s="6" t="n">
        <f aca="false">(D26-E26-F26)/D26</f>
        <v>0.0143540669856459</v>
      </c>
      <c r="L26" s="6" t="n">
        <f aca="false">E26/(E26+F26)</f>
        <v>0.271273557966876</v>
      </c>
      <c r="M26" s="6" t="n">
        <f aca="false">(E26-F26)/D26</f>
        <v>-0.450886574725584</v>
      </c>
      <c r="N26" s="6" t="n">
        <f aca="false">(I26-Assumptions!$B$10)-(M26-Assumptions!$B$8)</f>
        <v>0.00733810525229495</v>
      </c>
      <c r="O26" s="6" t="n">
        <f aca="false">Assumptions!$B$4*N26</f>
        <v>0.00366905262614747</v>
      </c>
      <c r="P26" s="23" t="n">
        <f aca="false">4*L26*(1-L26)</f>
        <v>0.790736858859472</v>
      </c>
      <c r="Q26" s="6" t="n">
        <f aca="false">MAX(-(1-K26),MIN(1-K26,M26+O26+Assumptions!$B$5*P26/Assumptions!$B$21))</f>
        <v>-0.447217522099437</v>
      </c>
      <c r="R26" s="6" t="n">
        <f aca="false">MAX(-(1-K26),MIN(1-K26,M26+O26+Assumptions!$B$6*P26/Assumptions!$B$21))</f>
        <v>-0.397712141435967</v>
      </c>
      <c r="S26" s="6" t="n">
        <f aca="false">MAX(-(1-K26),MIN(1-K26,M26+O26+Assumptions!$B$7*P26/Assumptions!$B$21))</f>
        <v>-0.379254565497507</v>
      </c>
      <c r="T26" s="10" t="n">
        <f aca="false">J26*((1-K26)+Q26)/2</f>
        <v>786.739949297154</v>
      </c>
      <c r="U26" s="10" t="n">
        <f aca="false">J26*((1-K26)-Q26)/2</f>
        <v>2093.66909170048</v>
      </c>
      <c r="V26" s="10" t="n">
        <f aca="false">J26*((1-K26)+R26)/2</f>
        <v>859.076140856831</v>
      </c>
      <c r="W26" s="10" t="n">
        <f aca="false">J26*((1-K26)-R26)/2</f>
        <v>2021.3329001408</v>
      </c>
      <c r="X26" s="10" t="n">
        <f aca="false">J26*((1-K26)+S26)/2</f>
        <v>886.045951631299</v>
      </c>
      <c r="Y26" s="10" t="n">
        <f aca="false">J26*((1-K26)-S26)/2</f>
        <v>1994.36308936634</v>
      </c>
      <c r="Z26" s="6" t="n">
        <f aca="false">MAX(-(1-K26),MIN(1-K26,((G26-H26)/C26)+O26+Assumptions!$B$6*P26/Assumptions!$B$21))</f>
        <v>-0.427770057182629</v>
      </c>
      <c r="AA26" s="10" t="n">
        <f aca="false">B26*((1-K26)+Z26)/2</f>
        <v>116.874995986746</v>
      </c>
      <c r="AB26" s="10" t="n">
        <f aca="false">B26*((1-K26)-Z26)/2</f>
        <v>296.110649946268</v>
      </c>
      <c r="AC26" s="10" t="n">
        <f aca="false">J26-B26</f>
        <v>2503.35674547818</v>
      </c>
      <c r="AD26" s="10" t="n">
        <f aca="false">V26-AA26</f>
        <v>742.201144870085</v>
      </c>
      <c r="AE26" s="10" t="n">
        <f aca="false">W26-AB26</f>
        <v>1725.22225019454</v>
      </c>
      <c r="AF26" s="6" t="n">
        <f aca="false">IF(AC26&gt;0,(AD26-AE26)/AC26,0)</f>
        <v>-0.39268118980648</v>
      </c>
      <c r="AG26" s="6" t="n">
        <f aca="false">R26-M26</f>
        <v>0.0531744332896166</v>
      </c>
      <c r="AH26" s="2" t="str">
        <f aca="false">IF(V26&gt;W26,"D","R")</f>
        <v>R</v>
      </c>
    </row>
    <row r="27" customFormat="false" ht="15" hidden="false" customHeight="false" outlineLevel="0" collapsed="false">
      <c r="A27" s="2" t="s">
        <v>145</v>
      </c>
      <c r="B27" s="20" t="n">
        <v>3701</v>
      </c>
      <c r="C27" s="20" t="n">
        <v>21855</v>
      </c>
      <c r="D27" s="20" t="n">
        <v>43507</v>
      </c>
      <c r="E27" s="20" t="n">
        <v>12582</v>
      </c>
      <c r="F27" s="20" t="n">
        <v>29838</v>
      </c>
      <c r="G27" s="20" t="n">
        <v>7155</v>
      </c>
      <c r="H27" s="20" t="n">
        <v>14133</v>
      </c>
      <c r="I27" s="21" t="n">
        <v>-0.411644129996363</v>
      </c>
      <c r="J27" s="22" t="n">
        <f aca="false">B27*D27/C27*Assumptions!$B$20</f>
        <v>34913.1213979245</v>
      </c>
      <c r="K27" s="6" t="n">
        <f aca="false">(D27-E27-F27)/D27</f>
        <v>0.0249844852552463</v>
      </c>
      <c r="L27" s="6" t="n">
        <f aca="false">E27/(E27+F27)</f>
        <v>0.296605374823197</v>
      </c>
      <c r="M27" s="6" t="n">
        <f aca="false">(E27-F27)/D27</f>
        <v>-0.396625830326154</v>
      </c>
      <c r="N27" s="6" t="n">
        <f aca="false">(I27-Assumptions!$B$10)-(M27-Assumptions!$B$8)</f>
        <v>0.0164770136936298</v>
      </c>
      <c r="O27" s="6" t="n">
        <f aca="false">Assumptions!$B$4*N27</f>
        <v>0.0082385068468149</v>
      </c>
      <c r="P27" s="23" t="n">
        <f aca="false">4*L27*(1-L27)</f>
        <v>0.834522505796751</v>
      </c>
      <c r="Q27" s="6" t="n">
        <f aca="false">MAX(-(1-K27),MIN(1-K27,M27+O27+Assumptions!$B$5*P27/Assumptions!$B$21))</f>
        <v>-0.388387323479339</v>
      </c>
      <c r="R27" s="6" t="n">
        <f aca="false">MAX(-(1-K27),MIN(1-K27,M27+O27+Assumptions!$B$6*P27/Assumptions!$B$21))</f>
        <v>-0.336140670425517</v>
      </c>
      <c r="S27" s="6" t="n">
        <f aca="false">MAX(-(1-K27),MIN(1-K27,M27+O27+Assumptions!$B$7*P27/Assumptions!$B$21))</f>
        <v>-0.316661039053185</v>
      </c>
      <c r="T27" s="10" t="n">
        <f aca="false">J27*((1-K27)+Q27)/2</f>
        <v>10240.5106285471</v>
      </c>
      <c r="U27" s="10" t="n">
        <f aca="false">J27*((1-K27)-Q27)/2</f>
        <v>23800.3244025963</v>
      </c>
      <c r="V27" s="10" t="n">
        <f aca="false">J27*((1-K27)+R27)/2</f>
        <v>11152.5574988988</v>
      </c>
      <c r="W27" s="10" t="n">
        <f aca="false">J27*((1-K27)-R27)/2</f>
        <v>22888.2775322446</v>
      </c>
      <c r="X27" s="10" t="n">
        <f aca="false">J27*((1-K27)+S27)/2</f>
        <v>11492.6048663433</v>
      </c>
      <c r="Y27" s="10" t="n">
        <f aca="false">J27*((1-K27)-S27)/2</f>
        <v>22548.2301648001</v>
      </c>
      <c r="Z27" s="6" t="n">
        <f aca="false">MAX(-(1-K27),MIN(1-K27,((G27-H27)/C27)+O27+Assumptions!$B$6*P27/Assumptions!$B$21))</f>
        <v>-0.258801044629218</v>
      </c>
      <c r="AA27" s="10" t="n">
        <f aca="false">B27*((1-K27)+Z27)/2</f>
        <v>1325.3548769488</v>
      </c>
      <c r="AB27" s="10" t="n">
        <f aca="false">B27*((1-K27)-Z27)/2</f>
        <v>2283.17754312154</v>
      </c>
      <c r="AC27" s="10" t="n">
        <f aca="false">J27-B27</f>
        <v>31212.1213979245</v>
      </c>
      <c r="AD27" s="10" t="n">
        <f aca="false">V27-AA27</f>
        <v>9827.20262195002</v>
      </c>
      <c r="AE27" s="10" t="n">
        <f aca="false">W27-AB27</f>
        <v>20605.0999891231</v>
      </c>
      <c r="AF27" s="6" t="n">
        <f aca="false">IF(AC27&gt;0,(AD27-AE27)/AC27,0)</f>
        <v>-0.345311272814983</v>
      </c>
      <c r="AG27" s="6" t="n">
        <f aca="false">R27-M27</f>
        <v>0.0604851599006375</v>
      </c>
      <c r="AH27" s="2" t="str">
        <f aca="false">IF(V27&gt;W27,"D","R")</f>
        <v>R</v>
      </c>
    </row>
    <row r="28" customFormat="false" ht="15" hidden="false" customHeight="false" outlineLevel="0" collapsed="false">
      <c r="A28" s="2" t="s">
        <v>146</v>
      </c>
      <c r="B28" s="20" t="n">
        <v>3441</v>
      </c>
      <c r="C28" s="20" t="n">
        <v>14116</v>
      </c>
      <c r="D28" s="20" t="n">
        <v>24402</v>
      </c>
      <c r="E28" s="20" t="n">
        <v>5282</v>
      </c>
      <c r="F28" s="20" t="n">
        <v>18562</v>
      </c>
      <c r="G28" s="20" t="n">
        <v>3117</v>
      </c>
      <c r="H28" s="20" t="n">
        <v>10623</v>
      </c>
      <c r="I28" s="21" t="n">
        <v>-0.554997431360238</v>
      </c>
      <c r="J28" s="22" t="n">
        <f aca="false">B28*D28/C28*Assumptions!$B$20</f>
        <v>28187.7046406184</v>
      </c>
      <c r="K28" s="6" t="n">
        <f aca="false">(D28-E28-F28)/D28</f>
        <v>0.0228669781165478</v>
      </c>
      <c r="L28" s="6" t="n">
        <f aca="false">E28/(E28+F28)</f>
        <v>0.221523234356652</v>
      </c>
      <c r="M28" s="6" t="n">
        <f aca="false">(E28-F28)/D28</f>
        <v>-0.54421768707483</v>
      </c>
      <c r="N28" s="6" t="n">
        <f aca="false">(I28-Assumptions!$B$10)-(M28-Assumptions!$B$8)</f>
        <v>0.0207155690784312</v>
      </c>
      <c r="O28" s="6" t="n">
        <f aca="false">Assumptions!$B$4*N28</f>
        <v>0.0103577845392156</v>
      </c>
      <c r="P28" s="23" t="n">
        <f aca="false">4*L28*(1-L28)</f>
        <v>0.689802763987278</v>
      </c>
      <c r="Q28" s="6" t="n">
        <f aca="false">MAX(-(1-K28),MIN(1-K28,M28+O28+Assumptions!$B$5*P28/Assumptions!$B$21))</f>
        <v>-0.533859902535614</v>
      </c>
      <c r="R28" s="6" t="n">
        <f aca="false">MAX(-(1-K28),MIN(1-K28,M28+O28+Assumptions!$B$6*P28/Assumptions!$B$21))</f>
        <v>-0.490673666771724</v>
      </c>
      <c r="S28" s="6" t="n">
        <f aca="false">MAX(-(1-K28),MIN(1-K28,M28+O28+Assumptions!$B$7*P28/Assumptions!$B$21))</f>
        <v>-0.474572119517155</v>
      </c>
      <c r="T28" s="10" t="n">
        <f aca="false">J28*((1-K28)+Q28)/2</f>
        <v>6247.42588165121</v>
      </c>
      <c r="U28" s="10" t="n">
        <f aca="false">J28*((1-K28)-Q28)/2</f>
        <v>21295.7111337944</v>
      </c>
      <c r="V28" s="10" t="n">
        <f aca="false">J28*((1-K28)+R28)/2</f>
        <v>6856.08631077754</v>
      </c>
      <c r="W28" s="10" t="n">
        <f aca="false">J28*((1-K28)-R28)/2</f>
        <v>20687.0507046681</v>
      </c>
      <c r="X28" s="10" t="n">
        <f aca="false">J28*((1-K28)+S28)/2</f>
        <v>7083.01913991191</v>
      </c>
      <c r="Y28" s="10" t="n">
        <f aca="false">J28*((1-K28)-S28)/2</f>
        <v>20460.1178755337</v>
      </c>
      <c r="Z28" s="6" t="n">
        <f aca="false">MAX(-(1-K28),MIN(1-K28,((G28-H28)/C28)+O28+Assumptions!$B$6*P28/Assumptions!$B$21))</f>
        <v>-0.478193015684426</v>
      </c>
      <c r="AA28" s="10" t="n">
        <f aca="false">B28*((1-K28)+Z28)/2</f>
        <v>858.426280665425</v>
      </c>
      <c r="AB28" s="10" t="n">
        <f aca="false">B28*((1-K28)-Z28)/2</f>
        <v>2503.88844763553</v>
      </c>
      <c r="AC28" s="10" t="n">
        <f aca="false">J28-B28</f>
        <v>24746.7046406184</v>
      </c>
      <c r="AD28" s="10" t="n">
        <f aca="false">V28-AA28</f>
        <v>5997.66003011212</v>
      </c>
      <c r="AE28" s="10" t="n">
        <f aca="false">W28-AB28</f>
        <v>18183.1622570326</v>
      </c>
      <c r="AF28" s="6" t="n">
        <f aca="false">IF(AC28&gt;0,(AD28-AE28)/AC28,0)</f>
        <v>-0.492409086538318</v>
      </c>
      <c r="AG28" s="6" t="n">
        <f aca="false">R28-M28</f>
        <v>0.0535440203031061</v>
      </c>
      <c r="AH28" s="2" t="str">
        <f aca="false">IF(V28&gt;W28,"D","R")</f>
        <v>R</v>
      </c>
    </row>
    <row r="29" customFormat="false" ht="15" hidden="false" customHeight="false" outlineLevel="0" collapsed="false">
      <c r="A29" s="2" t="s">
        <v>147</v>
      </c>
      <c r="B29" s="20" t="n">
        <v>347</v>
      </c>
      <c r="C29" s="20" t="n">
        <v>1734</v>
      </c>
      <c r="D29" s="20" t="n">
        <v>3387</v>
      </c>
      <c r="E29" s="20" t="n">
        <v>780</v>
      </c>
      <c r="F29" s="20" t="n">
        <v>2552</v>
      </c>
      <c r="G29" s="20" t="n">
        <v>463</v>
      </c>
      <c r="H29" s="20" t="n">
        <v>1227</v>
      </c>
      <c r="I29" s="21" t="n">
        <v>-0.561797752808989</v>
      </c>
      <c r="J29" s="22" t="n">
        <f aca="false">B29*D29/C29*Assumptions!$B$20</f>
        <v>3211.86175983164</v>
      </c>
      <c r="K29" s="6" t="n">
        <f aca="false">(D29-E29-F29)/D29</f>
        <v>0.0162385591969294</v>
      </c>
      <c r="L29" s="6" t="n">
        <f aca="false">E29/(E29+F29)</f>
        <v>0.234093637454982</v>
      </c>
      <c r="M29" s="6" t="n">
        <f aca="false">(E29-F29)/D29</f>
        <v>-0.523176852671981</v>
      </c>
      <c r="N29" s="6" t="n">
        <f aca="false">(I29-Assumptions!$B$10)-(M29-Assumptions!$B$8)</f>
        <v>-0.00712558677316899</v>
      </c>
      <c r="O29" s="6" t="n">
        <f aca="false">Assumptions!$B$4*N29</f>
        <v>-0.0035627933865845</v>
      </c>
      <c r="P29" s="23" t="n">
        <f aca="false">4*L29*(1-L29)</f>
        <v>0.71717522543231</v>
      </c>
      <c r="Q29" s="6" t="n">
        <f aca="false">MAX(-(1-K29),MIN(1-K29,M29+O29+Assumptions!$B$5*P29/Assumptions!$B$21))</f>
        <v>-0.526739646058566</v>
      </c>
      <c r="R29" s="6" t="n">
        <f aca="false">MAX(-(1-K29),MIN(1-K29,M29+O29+Assumptions!$B$6*P29/Assumptions!$B$21))</f>
        <v>-0.481839712357934</v>
      </c>
      <c r="S29" s="6" t="n">
        <f aca="false">MAX(-(1-K29),MIN(1-K29,M29+O29+Assumptions!$B$7*P29/Assumptions!$B$21))</f>
        <v>-0.465099230317307</v>
      </c>
      <c r="T29" s="10" t="n">
        <f aca="false">J29*((1-K29)+Q29)/2</f>
        <v>733.945412974751</v>
      </c>
      <c r="U29" s="10" t="n">
        <f aca="false">J29*((1-K29)-Q29)/2</f>
        <v>2425.76033953751</v>
      </c>
      <c r="V29" s="10" t="n">
        <f aca="false">J29*((1-K29)+R29)/2</f>
        <v>806.051603010767</v>
      </c>
      <c r="W29" s="10" t="n">
        <f aca="false">J29*((1-K29)-R29)/2</f>
        <v>2353.65414950149</v>
      </c>
      <c r="X29" s="10" t="n">
        <f aca="false">J29*((1-K29)+S29)/2</f>
        <v>832.935660064488</v>
      </c>
      <c r="Y29" s="10" t="n">
        <f aca="false">J29*((1-K29)-S29)/2</f>
        <v>2326.77009244777</v>
      </c>
      <c r="Z29" s="6" t="n">
        <f aca="false">MAX(-(1-K29),MIN(1-K29,((G29-H29)/C29)+O29+Assumptions!$B$6*P29/Assumptions!$B$21))</f>
        <v>-0.399262629005446</v>
      </c>
      <c r="AA29" s="10" t="n">
        <f aca="false">B29*((1-K29)+Z29)/2</f>
        <v>101.410543846888</v>
      </c>
      <c r="AB29" s="10" t="n">
        <f aca="false">B29*((1-K29)-Z29)/2</f>
        <v>239.954676111778</v>
      </c>
      <c r="AC29" s="10" t="n">
        <f aca="false">J29-B29</f>
        <v>2864.86175983164</v>
      </c>
      <c r="AD29" s="10" t="n">
        <f aca="false">V29-AA29</f>
        <v>704.641059163879</v>
      </c>
      <c r="AE29" s="10" t="n">
        <f aca="false">W29-AB29</f>
        <v>2113.69947338972</v>
      </c>
      <c r="AF29" s="6" t="n">
        <f aca="false">IF(AC29&gt;0,(AD29-AE29)/AC29,0)</f>
        <v>-0.491841677662186</v>
      </c>
      <c r="AG29" s="6" t="n">
        <f aca="false">R29-M29</f>
        <v>0.0413371403140468</v>
      </c>
      <c r="AH29" s="2" t="str">
        <f aca="false">IF(V29&gt;W29,"D","R")</f>
        <v>R</v>
      </c>
    </row>
    <row r="30" customFormat="false" ht="15" hidden="false" customHeight="false" outlineLevel="0" collapsed="false">
      <c r="A30" s="2" t="s">
        <v>43</v>
      </c>
      <c r="B30" s="20" t="n">
        <v>12391</v>
      </c>
      <c r="C30" s="20" t="n">
        <v>49305</v>
      </c>
      <c r="D30" s="20" t="n">
        <v>106001</v>
      </c>
      <c r="E30" s="20" t="n">
        <v>62996</v>
      </c>
      <c r="F30" s="20" t="n">
        <v>41189</v>
      </c>
      <c r="G30" s="20" t="n">
        <v>31384</v>
      </c>
      <c r="H30" s="20" t="n">
        <v>17169</v>
      </c>
      <c r="I30" s="21" t="n">
        <v>0.180158600797965</v>
      </c>
      <c r="J30" s="22" t="n">
        <f aca="false">B30*D30/C30*Assumptions!$B$20</f>
        <v>126236.987676989</v>
      </c>
      <c r="K30" s="6" t="n">
        <f aca="false">(D30-E30-F30)/D30</f>
        <v>0.0171319138498693</v>
      </c>
      <c r="L30" s="6" t="n">
        <f aca="false">E30/(E30+F30)</f>
        <v>0.604655180688199</v>
      </c>
      <c r="M30" s="6" t="n">
        <f aca="false">(E30-F30)/D30</f>
        <v>0.205724474297412</v>
      </c>
      <c r="N30" s="6" t="n">
        <f aca="false">(I30-Assumptions!$B$10)-(M30-Assumptions!$B$8)</f>
        <v>0.00592943986439118</v>
      </c>
      <c r="O30" s="6" t="n">
        <f aca="false">Assumptions!$B$4*N30</f>
        <v>0.00296471993219559</v>
      </c>
      <c r="P30" s="23" t="n">
        <f aca="false">4*L30*(1-L30)</f>
        <v>0.956189172620482</v>
      </c>
      <c r="Q30" s="6" t="n">
        <f aca="false">MAX(-(1-K30),MIN(1-K30,M30+O30+Assumptions!$B$5*P30/Assumptions!$B$21))</f>
        <v>0.208689194229608</v>
      </c>
      <c r="R30" s="6" t="n">
        <f aca="false">MAX(-(1-K30),MIN(1-K30,M30+O30+Assumptions!$B$6*P30/Assumptions!$B$21))</f>
        <v>0.268552988925028</v>
      </c>
      <c r="S30" s="6" t="n">
        <f aca="false">MAX(-(1-K30),MIN(1-K30,M30+O30+Assumptions!$B$7*P30/Assumptions!$B$21))</f>
        <v>0.29087259381942</v>
      </c>
      <c r="T30" s="10" t="n">
        <f aca="false">J30*((1-K30)+Q30)/2</f>
        <v>75209.3008598616</v>
      </c>
      <c r="U30" s="10" t="n">
        <f aca="false">J30*((1-K30)-Q30)/2</f>
        <v>48865.0056195779</v>
      </c>
      <c r="V30" s="10" t="n">
        <f aca="false">J30*((1-K30)+R30)/2</f>
        <v>78987.8134164934</v>
      </c>
      <c r="W30" s="10" t="n">
        <f aca="false">J30*((1-K30)-R30)/2</f>
        <v>45086.4930629462</v>
      </c>
      <c r="X30" s="10" t="n">
        <f aca="false">J30*((1-K30)+S30)/2</f>
        <v>80396.5932604977</v>
      </c>
      <c r="Y30" s="10" t="n">
        <f aca="false">J30*((1-K30)-S30)/2</f>
        <v>43677.7132189419</v>
      </c>
      <c r="Z30" s="6" t="n">
        <f aca="false">MAX(-(1-K30),MIN(1-K30,((G30-H30)/C30)+O30+Assumptions!$B$6*P30/Assumptions!$B$21))</f>
        <v>0.351135988514645</v>
      </c>
      <c r="AA30" s="10" t="n">
        <f aca="false">B30*((1-K30)+Z30)/2</f>
        <v>8264.82224458562</v>
      </c>
      <c r="AB30" s="10" t="n">
        <f aca="false">B30*((1-K30)-Z30)/2</f>
        <v>3913.89621090065</v>
      </c>
      <c r="AC30" s="10" t="n">
        <f aca="false">J30-B30</f>
        <v>113845.987676989</v>
      </c>
      <c r="AD30" s="10" t="n">
        <f aca="false">V30-AA30</f>
        <v>70722.9911719078</v>
      </c>
      <c r="AE30" s="10" t="n">
        <f aca="false">W30-AB30</f>
        <v>41172.5968520455</v>
      </c>
      <c r="AF30" s="6" t="n">
        <f aca="false">IF(AC30&gt;0,(AD30-AE30)/AC30,0)</f>
        <v>0.259564653290237</v>
      </c>
      <c r="AG30" s="6" t="n">
        <f aca="false">R30-M30</f>
        <v>0.0628285146276153</v>
      </c>
      <c r="AH30" s="2" t="str">
        <f aca="false">IF(V30&gt;W30,"D","R")</f>
        <v>D</v>
      </c>
    </row>
    <row r="31" customFormat="false" ht="15" hidden="false" customHeight="false" outlineLevel="0" collapsed="false">
      <c r="A31" s="2" t="s">
        <v>148</v>
      </c>
      <c r="B31" s="20" t="n">
        <v>117</v>
      </c>
      <c r="C31" s="20" t="n">
        <v>505</v>
      </c>
      <c r="D31" s="20" t="n">
        <v>1015</v>
      </c>
      <c r="E31" s="20" t="n">
        <v>453</v>
      </c>
      <c r="F31" s="20" t="n">
        <v>538</v>
      </c>
      <c r="G31" s="20" t="n">
        <v>256</v>
      </c>
      <c r="H31" s="20" t="n">
        <v>233</v>
      </c>
      <c r="I31" s="21" t="n">
        <v>-0.16469893742621</v>
      </c>
      <c r="J31" s="22" t="n">
        <f aca="false">B31*D31/C31*Assumptions!$B$20</f>
        <v>1114.35044885028</v>
      </c>
      <c r="K31" s="6" t="n">
        <f aca="false">(D31-E31-F31)/D31</f>
        <v>0.0236453201970443</v>
      </c>
      <c r="L31" s="6" t="n">
        <f aca="false">E31/(E31+F31)</f>
        <v>0.457114026236125</v>
      </c>
      <c r="M31" s="6" t="n">
        <f aca="false">(E31-F31)/D31</f>
        <v>-0.083743842364532</v>
      </c>
      <c r="N31" s="6" t="n">
        <f aca="false">(I31-Assumptions!$B$10)-(M31-Assumptions!$B$8)</f>
        <v>-0.0494597816978394</v>
      </c>
      <c r="O31" s="6" t="n">
        <f aca="false">Assumptions!$B$4*N31</f>
        <v>-0.0247298908489197</v>
      </c>
      <c r="P31" s="23" t="n">
        <f aca="false">4*L31*(1-L31)</f>
        <v>0.992643173017297</v>
      </c>
      <c r="Q31" s="6" t="n">
        <f aca="false">MAX(-(1-K31),MIN(1-K31,M31+O31+Assumptions!$B$5*P31/Assumptions!$B$21))</f>
        <v>-0.108473733213452</v>
      </c>
      <c r="R31" s="6" t="n">
        <f aca="false">MAX(-(1-K31),MIN(1-K31,M31+O31+Assumptions!$B$6*P31/Assumptions!$B$21))</f>
        <v>-0.0463276759092627</v>
      </c>
      <c r="S31" s="6" t="n">
        <f aca="false">MAX(-(1-K31),MIN(1-K31,M31+O31+Assumptions!$B$7*P31/Assumptions!$B$21))</f>
        <v>-0.0231571526935019</v>
      </c>
      <c r="T31" s="10" t="n">
        <f aca="false">J31*((1-K31)+Q31)/2</f>
        <v>483.561761190309</v>
      </c>
      <c r="U31" s="10" t="n">
        <f aca="false">J31*((1-K31)-Q31)/2</f>
        <v>604.439514485184</v>
      </c>
      <c r="V31" s="10" t="n">
        <f aca="false">J31*((1-K31)+R31)/2</f>
        <v>518.188004615908</v>
      </c>
      <c r="W31" s="10" t="n">
        <f aca="false">J31*((1-K31)-R31)/2</f>
        <v>569.813271059585</v>
      </c>
      <c r="X31" s="10" t="n">
        <f aca="false">J31*((1-K31)+S31)/2</f>
        <v>531.098046088697</v>
      </c>
      <c r="Y31" s="10" t="n">
        <f aca="false">J31*((1-K31)-S31)/2</f>
        <v>556.903229586795</v>
      </c>
      <c r="Z31" s="6" t="n">
        <f aca="false">MAX(-(1-K31),MIN(1-K31,((G31-H31)/C31)+O31+Assumptions!$B$6*P31/Assumptions!$B$21))</f>
        <v>0.0829607209107148</v>
      </c>
      <c r="AA31" s="10" t="n">
        <f aca="false">B31*((1-K31)+Z31)/2</f>
        <v>61.9699509417497</v>
      </c>
      <c r="AB31" s="10" t="n">
        <f aca="false">B31*((1-K31)-Z31)/2</f>
        <v>52.2635465951961</v>
      </c>
      <c r="AC31" s="10" t="n">
        <f aca="false">J31-B31</f>
        <v>997.350448850277</v>
      </c>
      <c r="AD31" s="10" t="n">
        <f aca="false">V31-AA31</f>
        <v>456.218053674158</v>
      </c>
      <c r="AE31" s="10" t="n">
        <f aca="false">W31-AB31</f>
        <v>517.549724464389</v>
      </c>
      <c r="AF31" s="6" t="n">
        <f aca="false">IF(AC31&gt;0,(AD31-AE31)/AC31,0)</f>
        <v>-0.0614946038886657</v>
      </c>
      <c r="AG31" s="6" t="n">
        <f aca="false">R31-M31</f>
        <v>0.0374161664552693</v>
      </c>
      <c r="AH31" s="2" t="str">
        <f aca="false">IF(V31&gt;W31,"D","R")</f>
        <v>R</v>
      </c>
    </row>
    <row r="32" customFormat="false" ht="15" hidden="false" customHeight="false" outlineLevel="0" collapsed="false">
      <c r="A32" s="2" t="s">
        <v>149</v>
      </c>
      <c r="B32" s="20" t="n">
        <v>818</v>
      </c>
      <c r="C32" s="20" t="n">
        <v>3902</v>
      </c>
      <c r="D32" s="20" t="n">
        <v>7663</v>
      </c>
      <c r="E32" s="20" t="n">
        <v>1514</v>
      </c>
      <c r="F32" s="20" t="n">
        <v>5977</v>
      </c>
      <c r="G32" s="20" t="n">
        <v>811</v>
      </c>
      <c r="H32" s="20" t="n">
        <v>2969</v>
      </c>
      <c r="I32" s="21" t="n">
        <v>-0.641976461797123</v>
      </c>
      <c r="J32" s="22" t="n">
        <f aca="false">B32*D32/C32*Assumptions!$B$20</f>
        <v>7612.47940388092</v>
      </c>
      <c r="K32" s="6" t="n">
        <f aca="false">(D32-E32-F32)/D32</f>
        <v>0.0224455174213754</v>
      </c>
      <c r="L32" s="6" t="n">
        <f aca="false">E32/(E32+F32)</f>
        <v>0.202109197703911</v>
      </c>
      <c r="M32" s="6" t="n">
        <f aca="false">(E32-F32)/D32</f>
        <v>-0.582408978206969</v>
      </c>
      <c r="N32" s="6" t="n">
        <f aca="false">(I32-Assumptions!$B$10)-(M32-Assumptions!$B$8)</f>
        <v>-0.0280721702263158</v>
      </c>
      <c r="O32" s="6" t="n">
        <f aca="false">Assumptions!$B$4*N32</f>
        <v>-0.0140360851131579</v>
      </c>
      <c r="P32" s="23" t="n">
        <f aca="false">4*L32*(1-L32)</f>
        <v>0.645044279629571</v>
      </c>
      <c r="Q32" s="6" t="n">
        <f aca="false">MAX(-(1-K32),MIN(1-K32,M32+O32+Assumptions!$B$5*P32/Assumptions!$B$21))</f>
        <v>-0.596445063320127</v>
      </c>
      <c r="R32" s="6" t="n">
        <f aca="false">MAX(-(1-K32),MIN(1-K32,M32+O32+Assumptions!$B$6*P32/Assumptions!$B$21))</f>
        <v>-0.556061006032201</v>
      </c>
      <c r="S32" s="6" t="n">
        <f aca="false">MAX(-(1-K32),MIN(1-K32,M32+O32+Assumptions!$B$7*P32/Assumptions!$B$21))</f>
        <v>-0.541004222423928</v>
      </c>
      <c r="T32" s="10" t="n">
        <f aca="false">J32*((1-K32)+Q32)/2</f>
        <v>1450.59380236517</v>
      </c>
      <c r="U32" s="10" t="n">
        <f aca="false">J32*((1-K32)-Q32)/2</f>
        <v>5991.01956243608</v>
      </c>
      <c r="V32" s="10" t="n">
        <f aca="false">J32*((1-K32)+R32)/2</f>
        <v>1604.30520453991</v>
      </c>
      <c r="W32" s="10" t="n">
        <f aca="false">J32*((1-K32)-R32)/2</f>
        <v>5837.30816026134</v>
      </c>
      <c r="X32" s="10" t="n">
        <f aca="false">J32*((1-K32)+S32)/2</f>
        <v>1661.61493209324</v>
      </c>
      <c r="Y32" s="10" t="n">
        <f aca="false">J32*((1-K32)-S32)/2</f>
        <v>5779.99843270801</v>
      </c>
      <c r="Z32" s="6" t="n">
        <f aca="false">MAX(-(1-K32),MIN(1-K32,((G32-H32)/C32)+O32+Assumptions!$B$6*P32/Assumptions!$B$21))</f>
        <v>-0.526701745918518</v>
      </c>
      <c r="AA32" s="10" t="n">
        <f aca="false">B32*((1-K32)+Z32)/2</f>
        <v>184.398769293984</v>
      </c>
      <c r="AB32" s="10" t="n">
        <f aca="false">B32*((1-K32)-Z32)/2</f>
        <v>615.240797455331</v>
      </c>
      <c r="AC32" s="10" t="n">
        <f aca="false">J32-B32</f>
        <v>6794.47940388092</v>
      </c>
      <c r="AD32" s="10" t="n">
        <f aca="false">V32-AA32</f>
        <v>1419.90643524592</v>
      </c>
      <c r="AE32" s="10" t="n">
        <f aca="false">W32-AB32</f>
        <v>5222.06736280601</v>
      </c>
      <c r="AF32" s="6" t="n">
        <f aca="false">IF(AC32&gt;0,(AD32-AE32)/AC32,0)</f>
        <v>-0.559595621908625</v>
      </c>
      <c r="AG32" s="6" t="n">
        <f aca="false">R32-M32</f>
        <v>0.0263479721747675</v>
      </c>
      <c r="AH32" s="2" t="str">
        <f aca="false">IF(V32&gt;W32,"D","R")</f>
        <v>R</v>
      </c>
    </row>
    <row r="33" customFormat="false" ht="15" hidden="false" customHeight="false" outlineLevel="0" collapsed="false">
      <c r="A33" s="2" t="s">
        <v>42</v>
      </c>
      <c r="B33" s="20" t="n">
        <v>15883</v>
      </c>
      <c r="C33" s="20" t="n">
        <v>66600</v>
      </c>
      <c r="D33" s="20" t="n">
        <v>119631</v>
      </c>
      <c r="E33" s="20" t="n">
        <v>34987</v>
      </c>
      <c r="F33" s="20" t="n">
        <v>80811</v>
      </c>
      <c r="G33" s="20" t="n">
        <v>19584</v>
      </c>
      <c r="H33" s="20" t="n">
        <v>44885</v>
      </c>
      <c r="I33" s="21" t="n">
        <v>-0.390088796593563</v>
      </c>
      <c r="J33" s="22" t="n">
        <f aca="false">B33*D33/C33*Assumptions!$B$20</f>
        <v>135195.833066584</v>
      </c>
      <c r="K33" s="6" t="n">
        <f aca="false">(D33-E33-F33)/D33</f>
        <v>0.0320401902516906</v>
      </c>
      <c r="L33" s="6" t="n">
        <f aca="false">E33/(E33+F33)</f>
        <v>0.302138206186635</v>
      </c>
      <c r="M33" s="6" t="n">
        <f aca="false">(E33-F33)/D33</f>
        <v>-0.383044528592087</v>
      </c>
      <c r="N33" s="6" t="n">
        <f aca="false">(I33-Assumptions!$B$10)-(M33-Assumptions!$B$8)</f>
        <v>0.024451045362363</v>
      </c>
      <c r="O33" s="6" t="n">
        <f aca="false">Assumptions!$B$4*N33</f>
        <v>0.0122255226811815</v>
      </c>
      <c r="P33" s="23" t="n">
        <f aca="false">4*L33*(1-L33)</f>
        <v>0.84340284219583</v>
      </c>
      <c r="Q33" s="6" t="n">
        <f aca="false">MAX(-(1-K33),MIN(1-K33,M33+O33+Assumptions!$B$5*P33/Assumptions!$B$21))</f>
        <v>-0.370819005910906</v>
      </c>
      <c r="R33" s="6" t="n">
        <f aca="false">MAX(-(1-K33),MIN(1-K33,M33+O33+Assumptions!$B$6*P33/Assumptions!$B$21))</f>
        <v>-0.318016384801553</v>
      </c>
      <c r="S33" s="6" t="n">
        <f aca="false">MAX(-(1-K33),MIN(1-K33,M33+O33+Assumptions!$B$7*P33/Assumptions!$B$21))</f>
        <v>-0.298329466413815</v>
      </c>
      <c r="T33" s="10" t="n">
        <f aca="false">J33*((1-K33)+Q33)/2</f>
        <v>40365.4742164237</v>
      </c>
      <c r="U33" s="10" t="n">
        <f aca="false">J33*((1-K33)-Q33)/2</f>
        <v>90498.6586374712</v>
      </c>
      <c r="V33" s="10" t="n">
        <f aca="false">J33*((1-K33)+R33)/2</f>
        <v>43934.8213909128</v>
      </c>
      <c r="W33" s="10" t="n">
        <f aca="false">J33*((1-K33)-R33)/2</f>
        <v>86929.3114629821</v>
      </c>
      <c r="X33" s="10" t="n">
        <f aca="false">J33*((1-K33)+S33)/2</f>
        <v>45265.6160568849</v>
      </c>
      <c r="Y33" s="10" t="n">
        <f aca="false">J33*((1-K33)-S33)/2</f>
        <v>85598.5167970101</v>
      </c>
      <c r="Z33" s="6" t="n">
        <f aca="false">MAX(-(1-K33),MIN(1-K33,((G33-H33)/C33)+O33+Assumptions!$B$6*P33/Assumptions!$B$21))</f>
        <v>-0.314866751104361</v>
      </c>
      <c r="AA33" s="10" t="n">
        <f aca="false">B33*((1-K33)+Z33)/2</f>
        <v>5186.53852522092</v>
      </c>
      <c r="AB33" s="10" t="n">
        <f aca="false">B33*((1-K33)-Z33)/2</f>
        <v>10187.5671330115</v>
      </c>
      <c r="AC33" s="10" t="n">
        <f aca="false">J33-B33</f>
        <v>119312.833066584</v>
      </c>
      <c r="AD33" s="10" t="n">
        <f aca="false">V33-AA33</f>
        <v>38748.2828656919</v>
      </c>
      <c r="AE33" s="10" t="n">
        <f aca="false">W33-AB33</f>
        <v>76741.7443299707</v>
      </c>
      <c r="AF33" s="6" t="n">
        <f aca="false">IF(AC33&gt;0,(AD33-AE33)/AC33,0)</f>
        <v>-0.318435666036662</v>
      </c>
      <c r="AG33" s="6" t="n">
        <f aca="false">R33-M33</f>
        <v>0.0650281437905342</v>
      </c>
      <c r="AH33" s="2" t="str">
        <f aca="false">IF(V33&gt;W33,"D","R")</f>
        <v>R</v>
      </c>
    </row>
    <row r="34" customFormat="false" ht="15" hidden="false" customHeight="false" outlineLevel="0" collapsed="false">
      <c r="A34" s="2" t="s">
        <v>150</v>
      </c>
      <c r="B34" s="20" t="n">
        <v>2658</v>
      </c>
      <c r="C34" s="20" t="n">
        <v>22152</v>
      </c>
      <c r="D34" s="20" t="n">
        <v>40176</v>
      </c>
      <c r="E34" s="20" t="n">
        <v>28566</v>
      </c>
      <c r="F34" s="20" t="n">
        <v>10810</v>
      </c>
      <c r="G34" s="20" t="n">
        <v>16228</v>
      </c>
      <c r="H34" s="20" t="n">
        <v>5514</v>
      </c>
      <c r="I34" s="21" t="n">
        <v>0.382854009491936</v>
      </c>
      <c r="J34" s="22" t="n">
        <f aca="false">B34*D34/C34*Assumptions!$B$20</f>
        <v>22843.8866048054</v>
      </c>
      <c r="K34" s="6" t="n">
        <f aca="false">(D34-E34-F34)/D34</f>
        <v>0.0199123855037834</v>
      </c>
      <c r="L34" s="6" t="n">
        <f aca="false">E34/(E34+F34)</f>
        <v>0.725467289719626</v>
      </c>
      <c r="M34" s="6" t="n">
        <f aca="false">(E34-F34)/D34</f>
        <v>0.441955396256472</v>
      </c>
      <c r="N34" s="6" t="n">
        <f aca="false">(I34-Assumptions!$B$10)-(M34-Assumptions!$B$8)</f>
        <v>-0.0276060734006971</v>
      </c>
      <c r="O34" s="6" t="n">
        <f aca="false">Assumptions!$B$4*N34</f>
        <v>-0.0138030367003485</v>
      </c>
      <c r="P34" s="23" t="n">
        <f aca="false">4*L34*(1-L34)</f>
        <v>0.796658005065945</v>
      </c>
      <c r="Q34" s="6" t="n">
        <f aca="false">MAX(-(1-K34),MIN(1-K34,M34+O34+Assumptions!$B$5*P34/Assumptions!$B$21))</f>
        <v>0.428152359556123</v>
      </c>
      <c r="R34" s="6" t="n">
        <f aca="false">MAX(-(1-K34),MIN(1-K34,M34+O34+Assumptions!$B$6*P34/Assumptions!$B$21))</f>
        <v>0.478028443309541</v>
      </c>
      <c r="S34" s="6" t="n">
        <f aca="false">MAX(-(1-K34),MIN(1-K34,M34+O34+Assumptions!$B$7*P34/Assumptions!$B$21))</f>
        <v>0.496624232111768</v>
      </c>
      <c r="T34" s="10" t="n">
        <f aca="false">J34*((1-K34)+Q34)/2</f>
        <v>16084.8371398029</v>
      </c>
      <c r="U34" s="10" t="n">
        <f aca="false">J34*((1-K34)-Q34)/2</f>
        <v>6304.17318852294</v>
      </c>
      <c r="V34" s="10" t="n">
        <f aca="false">J34*((1-K34)+R34)/2</f>
        <v>16654.5189405803</v>
      </c>
      <c r="W34" s="10" t="n">
        <f aca="false">J34*((1-K34)-R34)/2</f>
        <v>5734.49138774551</v>
      </c>
      <c r="X34" s="10" t="n">
        <f aca="false">J34*((1-K34)+S34)/2</f>
        <v>16866.9189859428</v>
      </c>
      <c r="Y34" s="10" t="n">
        <f aca="false">J34*((1-K34)-S34)/2</f>
        <v>5522.09134238302</v>
      </c>
      <c r="Z34" s="6" t="n">
        <f aca="false">MAX(-(1-K34),MIN(1-K34,((G34-H34)/C34)+O34+Assumptions!$B$6*P34/Assumptions!$B$21))</f>
        <v>0.519731407471993</v>
      </c>
      <c r="AA34" s="10" t="n">
        <f aca="false">B34*((1-K34)+Z34)/2</f>
        <v>1993.25948019575</v>
      </c>
      <c r="AB34" s="10" t="n">
        <f aca="false">B34*((1-K34)-Z34)/2</f>
        <v>611.813399135193</v>
      </c>
      <c r="AC34" s="10" t="n">
        <f aca="false">J34-B34</f>
        <v>20185.8866048054</v>
      </c>
      <c r="AD34" s="10" t="n">
        <f aca="false">V34-AA34</f>
        <v>14661.2594603846</v>
      </c>
      <c r="AE34" s="10" t="n">
        <f aca="false">W34-AB34</f>
        <v>5122.67798861032</v>
      </c>
      <c r="AF34" s="6" t="n">
        <f aca="false">IF(AC34&gt;0,(AD34-AE34)/AC34,0)</f>
        <v>0.472537157198907</v>
      </c>
      <c r="AG34" s="6" t="n">
        <f aca="false">R34-M34</f>
        <v>0.0360730470530692</v>
      </c>
      <c r="AH34" s="2" t="str">
        <f aca="false">IF(V34&gt;W34,"D","R")</f>
        <v>D</v>
      </c>
    </row>
    <row r="35" customFormat="false" ht="15" hidden="false" customHeight="false" outlineLevel="0" collapsed="false">
      <c r="A35" s="2" t="s">
        <v>151</v>
      </c>
      <c r="B35" s="20" t="n">
        <v>154</v>
      </c>
      <c r="C35" s="20" t="n">
        <v>618</v>
      </c>
      <c r="D35" s="20" t="n">
        <v>1120</v>
      </c>
      <c r="E35" s="20" t="n">
        <v>572</v>
      </c>
      <c r="F35" s="20" t="n">
        <v>528</v>
      </c>
      <c r="G35" s="20" t="n">
        <v>275</v>
      </c>
      <c r="H35" s="20" t="n">
        <v>329</v>
      </c>
      <c r="I35" s="21" t="n">
        <v>0.0748959778085992</v>
      </c>
      <c r="J35" s="22" t="n">
        <f aca="false">B35*D35/C35*Assumptions!$B$20</f>
        <v>1322.54827949927</v>
      </c>
      <c r="K35" s="6" t="n">
        <f aca="false">(D35-E35-F35)/D35</f>
        <v>0.0178571428571429</v>
      </c>
      <c r="L35" s="6" t="n">
        <f aca="false">E35/(E35+F35)</f>
        <v>0.52</v>
      </c>
      <c r="M35" s="6" t="n">
        <f aca="false">(E35-F35)/D35</f>
        <v>0.0392857142857143</v>
      </c>
      <c r="N35" s="6" t="n">
        <f aca="false">(I35-Assumptions!$B$10)-(M35-Assumptions!$B$8)</f>
        <v>0.0671055768867236</v>
      </c>
      <c r="O35" s="6" t="n">
        <f aca="false">Assumptions!$B$4*N35</f>
        <v>0.0335527884433618</v>
      </c>
      <c r="P35" s="23" t="n">
        <f aca="false">4*L35*(1-L35)</f>
        <v>0.9984</v>
      </c>
      <c r="Q35" s="6" t="n">
        <f aca="false">MAX(-(1-K35),MIN(1-K35,M35+O35+Assumptions!$B$5*P35/Assumptions!$B$21))</f>
        <v>0.0728385027290761</v>
      </c>
      <c r="R35" s="6" t="n">
        <f aca="false">MAX(-(1-K35),MIN(1-K35,M35+O35+Assumptions!$B$6*P35/Assumptions!$B$21))</f>
        <v>0.135344975648143</v>
      </c>
      <c r="S35" s="6" t="n">
        <f aca="false">MAX(-(1-K35),MIN(1-K35,M35+O35+Assumptions!$B$7*P35/Assumptions!$B$21))</f>
        <v>0.158649876147582</v>
      </c>
      <c r="T35" s="10" t="n">
        <f aca="false">J35*((1-K35)+Q35)/2</f>
        <v>697.631891201213</v>
      </c>
      <c r="U35" s="10" t="n">
        <f aca="false">J35*((1-K35)-Q35)/2</f>
        <v>601.299454735571</v>
      </c>
      <c r="V35" s="10" t="n">
        <f aca="false">J35*((1-K35)+R35)/2</f>
        <v>738.965805309553</v>
      </c>
      <c r="W35" s="10" t="n">
        <f aca="false">J35*((1-K35)-R35)/2</f>
        <v>559.965540627231</v>
      </c>
      <c r="X35" s="10" t="n">
        <f aca="false">J35*((1-K35)+S35)/2</f>
        <v>754.37673333927</v>
      </c>
      <c r="Y35" s="10" t="n">
        <f aca="false">J35*((1-K35)-S35)/2</f>
        <v>544.554612597513</v>
      </c>
      <c r="Z35" s="6" t="n">
        <f aca="false">MAX(-(1-K35),MIN(1-K35,((G35-H35)/C35)+O35+Assumptions!$B$6*P35/Assumptions!$B$21))</f>
        <v>0.00868062058572963</v>
      </c>
      <c r="AA35" s="10" t="n">
        <f aca="false">B35*((1-K35)+Z35)/2</f>
        <v>76.2934077851012</v>
      </c>
      <c r="AB35" s="10" t="n">
        <f aca="false">B35*((1-K35)-Z35)/2</f>
        <v>74.9565922148988</v>
      </c>
      <c r="AC35" s="10" t="n">
        <f aca="false">J35-B35</f>
        <v>1168.54827949927</v>
      </c>
      <c r="AD35" s="10" t="n">
        <f aca="false">V35-AA35</f>
        <v>662.672397524452</v>
      </c>
      <c r="AE35" s="10" t="n">
        <f aca="false">W35-AB35</f>
        <v>485.008948412332</v>
      </c>
      <c r="AF35" s="6" t="n">
        <f aca="false">IF(AC35&gt;0,(AD35-AE35)/AC35,0)</f>
        <v>0.152037748229153</v>
      </c>
      <c r="AG35" s="6" t="n">
        <f aca="false">R35-M35</f>
        <v>0.0960592613624287</v>
      </c>
      <c r="AH35" s="2" t="str">
        <f aca="false">IF(V35&gt;W35,"D","R")</f>
        <v>D</v>
      </c>
    </row>
    <row r="36" customFormat="false" ht="15" hidden="false" customHeight="false" outlineLevel="0" collapsed="false">
      <c r="A36" s="2" t="s">
        <v>44</v>
      </c>
      <c r="B36" s="20" t="n">
        <v>15396</v>
      </c>
      <c r="C36" s="20" t="n">
        <v>55917</v>
      </c>
      <c r="D36" s="20" t="n">
        <v>83952</v>
      </c>
      <c r="E36" s="20" t="n">
        <v>73412</v>
      </c>
      <c r="F36" s="20" t="n">
        <v>9450</v>
      </c>
      <c r="G36" s="20" t="n">
        <v>49490</v>
      </c>
      <c r="H36" s="20" t="n">
        <v>5662</v>
      </c>
      <c r="I36" s="21" t="n">
        <v>0.69208531357123</v>
      </c>
      <c r="J36" s="22" t="n">
        <f aca="false">B36*D36/C36*Assumptions!$B$20</f>
        <v>109535.867643238</v>
      </c>
      <c r="K36" s="6" t="n">
        <f aca="false">(D36-E36-F36)/D36</f>
        <v>0.0129836096817229</v>
      </c>
      <c r="L36" s="6" t="n">
        <f aca="false">E36/(E36+F36)</f>
        <v>0.885954961260892</v>
      </c>
      <c r="M36" s="6" t="n">
        <f aca="false">(E36-F36)/D36</f>
        <v>0.761887745378311</v>
      </c>
      <c r="N36" s="6" t="n">
        <f aca="false">(I36-Assumptions!$B$10)-(M36-Assumptions!$B$8)</f>
        <v>-0.0383071184432423</v>
      </c>
      <c r="O36" s="6" t="n">
        <f aca="false">Assumptions!$B$4*N36</f>
        <v>-0.0191535592216212</v>
      </c>
      <c r="P36" s="23" t="n">
        <f aca="false">4*L36*(1-L36)</f>
        <v>0.404155071512415</v>
      </c>
      <c r="Q36" s="6" t="n">
        <f aca="false">MAX(-(1-K36),MIN(1-K36,M36+O36+Assumptions!$B$5*P36/Assumptions!$B$21))</f>
        <v>0.74273418615669</v>
      </c>
      <c r="R36" s="6" t="n">
        <f aca="false">MAX(-(1-K36),MIN(1-K36,M36+O36+Assumptions!$B$6*P36/Assumptions!$B$21))</f>
        <v>0.768036978657286</v>
      </c>
      <c r="S36" s="6" t="n">
        <f aca="false">MAX(-(1-K36),MIN(1-K36,M36+O36+Assumptions!$B$7*P36/Assumptions!$B$21))</f>
        <v>0.777470866605944</v>
      </c>
      <c r="T36" s="10" t="n">
        <f aca="false">J36*((1-K36)+Q36)/2</f>
        <v>94734.8651002881</v>
      </c>
      <c r="U36" s="10" t="n">
        <f aca="false">J36*((1-K36)-Q36)/2</f>
        <v>13378.831591321</v>
      </c>
      <c r="V36" s="10" t="n">
        <f aca="false">J36*((1-K36)+R36)/2</f>
        <v>96120.6467654629</v>
      </c>
      <c r="W36" s="10" t="n">
        <f aca="false">J36*((1-K36)-R36)/2</f>
        <v>11993.0499261462</v>
      </c>
      <c r="X36" s="10" t="n">
        <f aca="false">J36*((1-K36)+S36)/2</f>
        <v>96637.3213163156</v>
      </c>
      <c r="Y36" s="10" t="n">
        <f aca="false">J36*((1-K36)-S36)/2</f>
        <v>11476.3753752935</v>
      </c>
      <c r="Z36" s="6" t="n">
        <f aca="false">MAX(-(1-K36),MIN(1-K36,((G36-H36)/C36)+O36+Assumptions!$B$6*P36/Assumptions!$B$21))</f>
        <v>0.789953800762924</v>
      </c>
      <c r="AA36" s="10" t="n">
        <f aca="false">B36*((1-K36)+Z36)/2</f>
        <v>13679.1165309431</v>
      </c>
      <c r="AB36" s="10" t="n">
        <f aca="false">B36*((1-K36)-Z36)/2</f>
        <v>1516.98781439711</v>
      </c>
      <c r="AC36" s="10" t="n">
        <f aca="false">J36-B36</f>
        <v>94139.8676432377</v>
      </c>
      <c r="AD36" s="10" t="n">
        <f aca="false">V36-AA36</f>
        <v>82441.5302345198</v>
      </c>
      <c r="AE36" s="10" t="n">
        <f aca="false">W36-AB36</f>
        <v>10476.0621117491</v>
      </c>
      <c r="AF36" s="6" t="n">
        <f aca="false">IF(AC36&gt;0,(AD36-AE36)/AC36,0)</f>
        <v>0.764452616350583</v>
      </c>
      <c r="AG36" s="6" t="n">
        <f aca="false">R36-M36</f>
        <v>0.0061492332789741</v>
      </c>
      <c r="AH36" s="2" t="str">
        <f aca="false">IF(V36&gt;W36,"D","R")</f>
        <v>D</v>
      </c>
    </row>
    <row r="37" customFormat="false" ht="15" hidden="false" customHeight="false" outlineLevel="0" collapsed="false">
      <c r="A37" s="2" t="s">
        <v>152</v>
      </c>
      <c r="B37" s="20" t="n">
        <v>161</v>
      </c>
      <c r="C37" s="20" t="n">
        <v>1117</v>
      </c>
      <c r="D37" s="20" t="n">
        <v>2104</v>
      </c>
      <c r="E37" s="20" t="n">
        <v>439</v>
      </c>
      <c r="F37" s="20" t="n">
        <v>1630</v>
      </c>
      <c r="G37" s="20" t="n">
        <v>222</v>
      </c>
      <c r="H37" s="20" t="n">
        <v>862</v>
      </c>
      <c r="I37" s="21" t="n">
        <v>-0.515474552957359</v>
      </c>
      <c r="J37" s="22" t="n">
        <f aca="false">B37*D37/C37*Assumptions!$B$20</f>
        <v>1437.0758953665</v>
      </c>
      <c r="K37" s="6" t="n">
        <f aca="false">(D37-E37-F37)/D37</f>
        <v>0.0166349809885932</v>
      </c>
      <c r="L37" s="6" t="n">
        <f aca="false">E37/(E37+F37)</f>
        <v>0.212179797003383</v>
      </c>
      <c r="M37" s="6" t="n">
        <f aca="false">(E37-F37)/D37</f>
        <v>-0.56606463878327</v>
      </c>
      <c r="N37" s="6" t="n">
        <f aca="false">(I37-Assumptions!$B$10)-(M37-Assumptions!$B$8)</f>
        <v>0.0820853991897497</v>
      </c>
      <c r="O37" s="6" t="n">
        <f aca="false">Assumptions!$B$4*N37</f>
        <v>0.0410426995948748</v>
      </c>
      <c r="P37" s="23" t="n">
        <f aca="false">4*L37*(1-L37)</f>
        <v>0.668638122987945</v>
      </c>
      <c r="Q37" s="6" t="n">
        <f aca="false">MAX(-(1-K37),MIN(1-K37,M37+O37+Assumptions!$B$5*P37/Assumptions!$B$21))</f>
        <v>-0.525021939188395</v>
      </c>
      <c r="R37" s="6" t="n">
        <f aca="false">MAX(-(1-K37),MIN(1-K37,M37+O37+Assumptions!$B$6*P37/Assumptions!$B$21))</f>
        <v>-0.483160750559387</v>
      </c>
      <c r="S37" s="6" t="n">
        <f aca="false">MAX(-(1-K37),MIN(1-K37,M37+O37+Assumptions!$B$7*P37/Assumptions!$B$21))</f>
        <v>-0.467553233605896</v>
      </c>
      <c r="T37" s="10" t="n">
        <f aca="false">J37*((1-K37)+Q37)/2</f>
        <v>329.336895910847</v>
      </c>
      <c r="U37" s="10" t="n">
        <f aca="false">J37*((1-K37)-Q37)/2</f>
        <v>1083.83326925707</v>
      </c>
      <c r="V37" s="10" t="n">
        <f aca="false">J37*((1-K37)+R37)/2</f>
        <v>359.415748475916</v>
      </c>
      <c r="W37" s="10" t="n">
        <f aca="false">J37*((1-K37)-R37)/2</f>
        <v>1053.754416692</v>
      </c>
      <c r="X37" s="10" t="n">
        <f aca="false">J37*((1-K37)+S37)/2</f>
        <v>370.630341676109</v>
      </c>
      <c r="Y37" s="10" t="n">
        <f aca="false">J37*((1-K37)-S37)/2</f>
        <v>1042.5398234918</v>
      </c>
      <c r="Z37" s="6" t="n">
        <f aca="false">MAX(-(1-K37),MIN(1-K37,((G37-H37)/C37)+O37+Assumptions!$B$6*P37/Assumptions!$B$21))</f>
        <v>-0.490059406315061</v>
      </c>
      <c r="AA37" s="10" t="n">
        <f aca="false">B37*((1-K37)+Z37)/2</f>
        <v>39.7111018220559</v>
      </c>
      <c r="AB37" s="10" t="n">
        <f aca="false">B37*((1-K37)-Z37)/2</f>
        <v>118.610666238781</v>
      </c>
      <c r="AC37" s="10" t="n">
        <f aca="false">J37-B37</f>
        <v>1276.0758953665</v>
      </c>
      <c r="AD37" s="10" t="n">
        <f aca="false">V37-AA37</f>
        <v>319.70464665386</v>
      </c>
      <c r="AE37" s="10" t="n">
        <f aca="false">W37-AB37</f>
        <v>935.143750453216</v>
      </c>
      <c r="AF37" s="6" t="n">
        <f aca="false">IF(AC37&gt;0,(AD37-AE37)/AC37,0)</f>
        <v>-0.482290360654918</v>
      </c>
      <c r="AG37" s="6" t="n">
        <f aca="false">R37-M37</f>
        <v>0.082903888223883</v>
      </c>
      <c r="AH37" s="2" t="str">
        <f aca="false">IF(V37&gt;W37,"D","R")</f>
        <v>R</v>
      </c>
    </row>
    <row r="38" customFormat="false" ht="15" hidden="false" customHeight="false" outlineLevel="0" collapsed="false">
      <c r="A38" s="2" t="s">
        <v>39</v>
      </c>
      <c r="B38" s="20" t="n">
        <v>44526</v>
      </c>
      <c r="C38" s="20" t="n">
        <v>180813</v>
      </c>
      <c r="D38" s="20" t="n">
        <v>310652</v>
      </c>
      <c r="E38" s="20" t="n">
        <v>176385</v>
      </c>
      <c r="F38" s="20" t="n">
        <v>125795</v>
      </c>
      <c r="G38" s="20" t="n">
        <v>107362</v>
      </c>
      <c r="H38" s="20" t="n">
        <v>69114</v>
      </c>
      <c r="I38" s="21" t="n">
        <v>0.148803220976209</v>
      </c>
      <c r="J38" s="22" t="n">
        <f aca="false">B38*D38/C38*Assumptions!$B$20</f>
        <v>362509.548576776</v>
      </c>
      <c r="K38" s="6" t="n">
        <f aca="false">(D38-E38-F38)/D38</f>
        <v>0.0272716737700063</v>
      </c>
      <c r="L38" s="6" t="n">
        <f aca="false">E38/(E38+F38)</f>
        <v>0.583708385730359</v>
      </c>
      <c r="M38" s="6" t="n">
        <f aca="false">(E38-F38)/D38</f>
        <v>0.162851035885814</v>
      </c>
      <c r="N38" s="6" t="n">
        <f aca="false">(I38-Assumptions!$B$10)-(M38-Assumptions!$B$8)</f>
        <v>0.0174474984542333</v>
      </c>
      <c r="O38" s="6" t="n">
        <f aca="false">Assumptions!$B$4*N38</f>
        <v>0.00872374922711666</v>
      </c>
      <c r="P38" s="23" t="n">
        <f aca="false">4*L38*(1-L38)</f>
        <v>0.971971624633669</v>
      </c>
      <c r="Q38" s="6" t="n">
        <f aca="false">MAX(-(1-K38),MIN(1-K38,M38+O38+Assumptions!$B$5*P38/Assumptions!$B$21))</f>
        <v>0.171574785112931</v>
      </c>
      <c r="R38" s="6" t="n">
        <f aca="false">MAX(-(1-K38),MIN(1-K38,M38+O38+Assumptions!$B$6*P38/Assumptions!$B$21))</f>
        <v>0.232426666155866</v>
      </c>
      <c r="S38" s="6" t="n">
        <f aca="false">MAX(-(1-K38),MIN(1-K38,M38+O38+Assumptions!$B$7*P38/Assumptions!$B$21))</f>
        <v>0.255114668960719</v>
      </c>
      <c r="T38" s="10" t="n">
        <f aca="false">J38*((1-K38)+Q38)/2</f>
        <v>207410.402163962</v>
      </c>
      <c r="U38" s="10" t="n">
        <f aca="false">J38*((1-K38)-Q38)/2</f>
        <v>145212.904265516</v>
      </c>
      <c r="V38" s="10" t="n">
        <f aca="false">J38*((1-K38)+R38)/2</f>
        <v>218440.096127423</v>
      </c>
      <c r="W38" s="10" t="n">
        <f aca="false">J38*((1-K38)-R38)/2</f>
        <v>134183.210302055</v>
      </c>
      <c r="X38" s="10" t="n">
        <f aca="false">J38*((1-K38)+S38)/2</f>
        <v>222552.404954871</v>
      </c>
      <c r="Y38" s="10" t="n">
        <f aca="false">J38*((1-K38)-S38)/2</f>
        <v>130070.901474607</v>
      </c>
      <c r="Z38" s="6" t="n">
        <f aca="false">MAX(-(1-K38),MIN(1-K38,((G38-H38)/C38)+O38+Assumptions!$B$6*P38/Assumptions!$B$21))</f>
        <v>0.281109093018858</v>
      </c>
      <c r="AA38" s="10" t="n">
        <f aca="false">B38*((1-K38)+Z38)/2</f>
        <v>27914.1824647372</v>
      </c>
      <c r="AB38" s="10" t="n">
        <f aca="false">B38*((1-K38)-Z38)/2</f>
        <v>15397.5189889795</v>
      </c>
      <c r="AC38" s="10" t="n">
        <f aca="false">J38-B38</f>
        <v>317983.548576776</v>
      </c>
      <c r="AD38" s="10" t="n">
        <f aca="false">V38-AA38</f>
        <v>190525.913662686</v>
      </c>
      <c r="AE38" s="10" t="n">
        <f aca="false">W38-AB38</f>
        <v>118785.691313075</v>
      </c>
      <c r="AF38" s="6" t="n">
        <f aca="false">IF(AC38&gt;0,(AD38-AE38)/AC38,0)</f>
        <v>0.225609855197552</v>
      </c>
      <c r="AG38" s="6" t="n">
        <f aca="false">R38-M38</f>
        <v>0.0695756302700512</v>
      </c>
      <c r="AH38" s="2" t="str">
        <f aca="false">IF(V38&gt;W38,"D","R")</f>
        <v>D</v>
      </c>
    </row>
    <row r="39" customFormat="false" ht="15" hidden="false" customHeight="false" outlineLevel="0" collapsed="false">
      <c r="A39" s="2" t="s">
        <v>153</v>
      </c>
      <c r="B39" s="20" t="n">
        <v>1392</v>
      </c>
      <c r="C39" s="20" t="n">
        <v>6978</v>
      </c>
      <c r="D39" s="20" t="n">
        <v>11852</v>
      </c>
      <c r="E39" s="20" t="n">
        <v>3216</v>
      </c>
      <c r="F39" s="20" t="n">
        <v>8447</v>
      </c>
      <c r="G39" s="20" t="n">
        <v>1878</v>
      </c>
      <c r="H39" s="20" t="n">
        <v>4971</v>
      </c>
      <c r="I39" s="21" t="n">
        <v>-0.451352211263124</v>
      </c>
      <c r="J39" s="22" t="n">
        <f aca="false">B39*D39/C39*Assumptions!$B$20</f>
        <v>11203.6924714482</v>
      </c>
      <c r="K39" s="6" t="n">
        <f aca="false">(D39-E39-F39)/D39</f>
        <v>0.0159466756665542</v>
      </c>
      <c r="L39" s="6" t="n">
        <f aca="false">E39/(E39+F39)</f>
        <v>0.275743805195919</v>
      </c>
      <c r="M39" s="6" t="n">
        <f aca="false">(E39-F39)/D39</f>
        <v>-0.44136010799865</v>
      </c>
      <c r="N39" s="6" t="n">
        <f aca="false">(I39-Assumptions!$B$10)-(M39-Assumptions!$B$8)</f>
        <v>0.0215032100993643</v>
      </c>
      <c r="O39" s="6" t="n">
        <f aca="false">Assumptions!$B$4*N39</f>
        <v>0.0107516050496821</v>
      </c>
      <c r="P39" s="23" t="n">
        <f aca="false">4*L39*(1-L39)</f>
        <v>0.798836636367976</v>
      </c>
      <c r="Q39" s="6" t="n">
        <f aca="false">MAX(-(1-K39),MIN(1-K39,M39+O39+Assumptions!$B$5*P39/Assumptions!$B$21))</f>
        <v>-0.430608502948968</v>
      </c>
      <c r="R39" s="6" t="n">
        <f aca="false">MAX(-(1-K39),MIN(1-K39,M39+O39+Assumptions!$B$6*P39/Assumptions!$B$21))</f>
        <v>-0.3805960224022</v>
      </c>
      <c r="S39" s="6" t="n">
        <f aca="false">MAX(-(1-K39),MIN(1-K39,M39+O39+Assumptions!$B$7*P39/Assumptions!$B$21))</f>
        <v>-0.36194937944761</v>
      </c>
      <c r="T39" s="10" t="n">
        <f aca="false">J39*((1-K39)+Q39)/2</f>
        <v>3100.31278935363</v>
      </c>
      <c r="U39" s="10" t="n">
        <f aca="false">J39*((1-K39)-Q39)/2</f>
        <v>7924.71803198455</v>
      </c>
      <c r="V39" s="10" t="n">
        <f aca="false">J39*((1-K39)+R39)/2</f>
        <v>3380.47501524377</v>
      </c>
      <c r="W39" s="10" t="n">
        <f aca="false">J39*((1-K39)-R39)/2</f>
        <v>7644.55580609441</v>
      </c>
      <c r="X39" s="10" t="n">
        <f aca="false">J39*((1-K39)+S39)/2</f>
        <v>3484.93064188783</v>
      </c>
      <c r="Y39" s="10" t="n">
        <f aca="false">J39*((1-K39)-S39)/2</f>
        <v>7540.10017945035</v>
      </c>
      <c r="Z39" s="6" t="n">
        <f aca="false">MAX(-(1-K39),MIN(1-K39,((G39-H39)/C39)+O39+Assumptions!$B$6*P39/Assumptions!$B$21))</f>
        <v>-0.382486129364857</v>
      </c>
      <c r="AA39" s="10" t="n">
        <f aca="false">B39*((1-K39)+Z39)/2</f>
        <v>418.690767698138</v>
      </c>
      <c r="AB39" s="10" t="n">
        <f aca="false">B39*((1-K39)-Z39)/2</f>
        <v>951.111459774019</v>
      </c>
      <c r="AC39" s="10" t="n">
        <f aca="false">J39-B39</f>
        <v>9811.69247144818</v>
      </c>
      <c r="AD39" s="10" t="n">
        <f aca="false">V39-AA39</f>
        <v>2961.78424754563</v>
      </c>
      <c r="AE39" s="10" t="n">
        <f aca="false">W39-AB39</f>
        <v>6693.44434632039</v>
      </c>
      <c r="AF39" s="6" t="n">
        <f aca="false">IF(AC39&gt;0,(AD39-AE39)/AC39,0)</f>
        <v>-0.380327870001411</v>
      </c>
      <c r="AG39" s="6" t="n">
        <f aca="false">R39-M39</f>
        <v>0.0607640855964503</v>
      </c>
      <c r="AH39" s="2" t="str">
        <f aca="false">IF(V39&gt;W39,"D","R")</f>
        <v>R</v>
      </c>
    </row>
    <row r="40" customFormat="false" ht="15" hidden="false" customHeight="false" outlineLevel="0" collapsed="false">
      <c r="A40" s="2" t="s">
        <v>154</v>
      </c>
      <c r="B40" s="20" t="n">
        <v>1195</v>
      </c>
      <c r="C40" s="20" t="n">
        <v>5990</v>
      </c>
      <c r="D40" s="20" t="n">
        <v>12548</v>
      </c>
      <c r="E40" s="20" t="n">
        <v>2966</v>
      </c>
      <c r="F40" s="20" t="n">
        <v>9390</v>
      </c>
      <c r="G40" s="20" t="n">
        <v>1580</v>
      </c>
      <c r="H40" s="20" t="n">
        <v>4286</v>
      </c>
      <c r="I40" s="21" t="n">
        <v>-0.501896333754741</v>
      </c>
      <c r="J40" s="22" t="n">
        <f aca="false">B40*D40/C40*Assumptions!$B$20</f>
        <v>11862.517315789</v>
      </c>
      <c r="K40" s="6" t="n">
        <f aca="false">(D40-E40-F40)/D40</f>
        <v>0.0153012432260121</v>
      </c>
      <c r="L40" s="6" t="n">
        <f aca="false">E40/(E40+F40)</f>
        <v>0.240045322110715</v>
      </c>
      <c r="M40" s="6" t="n">
        <f aca="false">(E40-F40)/D40</f>
        <v>-0.511954096270322</v>
      </c>
      <c r="N40" s="6" t="n">
        <f aca="false">(I40-Assumptions!$B$10)-(M40-Assumptions!$B$8)</f>
        <v>0.0415530758794198</v>
      </c>
      <c r="O40" s="6" t="n">
        <f aca="false">Assumptions!$B$4*N40</f>
        <v>0.0207765379397099</v>
      </c>
      <c r="P40" s="23" t="n">
        <f aca="false">4*L40*(1-L40)</f>
        <v>0.729694261773913</v>
      </c>
      <c r="Q40" s="6" t="n">
        <f aca="false">MAX(-(1-K40),MIN(1-K40,M40+O40+Assumptions!$B$5*P40/Assumptions!$B$21))</f>
        <v>-0.491177558330612</v>
      </c>
      <c r="R40" s="6" t="n">
        <f aca="false">MAX(-(1-K40),MIN(1-K40,M40+O40+Assumptions!$B$6*P40/Assumptions!$B$21))</f>
        <v>-0.445493849784168</v>
      </c>
      <c r="S40" s="6" t="n">
        <f aca="false">MAX(-(1-K40),MIN(1-K40,M40+O40+Assumptions!$B$7*P40/Assumptions!$B$21))</f>
        <v>-0.428461145291327</v>
      </c>
      <c r="T40" s="10" t="n">
        <f aca="false">J40*((1-K40)+Q40)/2</f>
        <v>2927.20188112174</v>
      </c>
      <c r="U40" s="10" t="n">
        <f aca="false">J40*((1-K40)-Q40)/2</f>
        <v>8753.80417194559</v>
      </c>
      <c r="V40" s="10" t="n">
        <f aca="false">J40*((1-K40)+R40)/2</f>
        <v>3198.16377296257</v>
      </c>
      <c r="W40" s="10" t="n">
        <f aca="false">J40*((1-K40)-R40)/2</f>
        <v>8482.84228010476</v>
      </c>
      <c r="X40" s="10" t="n">
        <f aca="false">J40*((1-K40)+S40)/2</f>
        <v>3299.18914895309</v>
      </c>
      <c r="Y40" s="10" t="n">
        <f aca="false">J40*((1-K40)-S40)/2</f>
        <v>8381.81690411424</v>
      </c>
      <c r="Z40" s="6" t="n">
        <f aca="false">MAX(-(1-K40),MIN(1-K40,((G40-H40)/C40)+O40+Assumptions!$B$6*P40/Assumptions!$B$21))</f>
        <v>-0.385292675049739</v>
      </c>
      <c r="AA40" s="10" t="n">
        <f aca="false">B40*((1-K40)+Z40)/2</f>
        <v>358.145133830239</v>
      </c>
      <c r="AB40" s="10" t="n">
        <f aca="false">B40*((1-K40)-Z40)/2</f>
        <v>818.569880514677</v>
      </c>
      <c r="AC40" s="10" t="n">
        <f aca="false">J40-B40</f>
        <v>10667.517315789</v>
      </c>
      <c r="AD40" s="10" t="n">
        <f aca="false">V40-AA40</f>
        <v>2840.01863913233</v>
      </c>
      <c r="AE40" s="10" t="n">
        <f aca="false">W40-AB40</f>
        <v>7664.27239959009</v>
      </c>
      <c r="AF40" s="6" t="n">
        <f aca="false">IF(AC40&gt;0,(AD40-AE40)/AC40,0)</f>
        <v>-0.452237724828192</v>
      </c>
      <c r="AG40" s="6" t="n">
        <f aca="false">R40-M40</f>
        <v>0.0664602464861538</v>
      </c>
      <c r="AH40" s="2" t="str">
        <f aca="false">IF(V40&gt;W40,"D","R")</f>
        <v>R</v>
      </c>
    </row>
    <row r="41" customFormat="false" ht="15" hidden="false" customHeight="false" outlineLevel="0" collapsed="false">
      <c r="A41" s="2" t="s">
        <v>51</v>
      </c>
      <c r="B41" s="20" t="n">
        <v>7743</v>
      </c>
      <c r="C41" s="20" t="n">
        <v>33508</v>
      </c>
      <c r="D41" s="20" t="n">
        <v>64394</v>
      </c>
      <c r="E41" s="20" t="n">
        <v>22965</v>
      </c>
      <c r="F41" s="20" t="n">
        <v>40172</v>
      </c>
      <c r="G41" s="20" t="n">
        <v>12827</v>
      </c>
      <c r="H41" s="20" t="n">
        <v>20088</v>
      </c>
      <c r="I41" s="21" t="n">
        <v>-0.256436219739292</v>
      </c>
      <c r="J41" s="22" t="n">
        <f aca="false">B41*D41/C41*Assumptions!$B$20</f>
        <v>70512.7126077537</v>
      </c>
      <c r="K41" s="6" t="n">
        <f aca="false">(D41-E41-F41)/D41</f>
        <v>0.019520452216045</v>
      </c>
      <c r="L41" s="6" t="n">
        <f aca="false">E41/(E41+F41)</f>
        <v>0.363732834946228</v>
      </c>
      <c r="M41" s="6" t="n">
        <f aca="false">(E41-F41)/D41</f>
        <v>-0.267214336739448</v>
      </c>
      <c r="N41" s="6" t="n">
        <f aca="false">(I41-Assumptions!$B$10)-(M41-Assumptions!$B$8)</f>
        <v>0.0422734303639941</v>
      </c>
      <c r="O41" s="6" t="n">
        <f aca="false">Assumptions!$B$4*N41</f>
        <v>0.021136715181997</v>
      </c>
      <c r="P41" s="23" t="n">
        <f aca="false">4*L41*(1-L41)</f>
        <v>0.925725038912832</v>
      </c>
      <c r="Q41" s="6" t="n">
        <f aca="false">MAX(-(1-K41),MIN(1-K41,M41+O41+Assumptions!$B$5*P41/Assumptions!$B$21))</f>
        <v>-0.246077621557451</v>
      </c>
      <c r="R41" s="6" t="n">
        <f aca="false">MAX(-(1-K41),MIN(1-K41,M41+O41+Assumptions!$B$6*P41/Assumptions!$B$21))</f>
        <v>-0.188121084022087</v>
      </c>
      <c r="S41" s="6" t="n">
        <f aca="false">MAX(-(1-K41),MIN(1-K41,M41+O41+Assumptions!$B$7*P41/Assumptions!$B$21))</f>
        <v>-0.16651258049474</v>
      </c>
      <c r="T41" s="10" t="n">
        <f aca="false">J41*((1-K41)+Q41)/2</f>
        <v>25892.3359812951</v>
      </c>
      <c r="U41" s="10" t="n">
        <f aca="false">J41*((1-K41)-Q41)/2</f>
        <v>43243.9365893752</v>
      </c>
      <c r="V41" s="10" t="n">
        <f aca="false">J41*((1-K41)+R41)/2</f>
        <v>27935.6723187809</v>
      </c>
      <c r="W41" s="10" t="n">
        <f aca="false">J41*((1-K41)-R41)/2</f>
        <v>41200.6002518894</v>
      </c>
      <c r="X41" s="10" t="n">
        <f aca="false">J41*((1-K41)+S41)/2</f>
        <v>28697.5094183346</v>
      </c>
      <c r="Y41" s="10" t="n">
        <f aca="false">J41*((1-K41)-S41)/2</f>
        <v>40438.7631523357</v>
      </c>
      <c r="Z41" s="6" t="n">
        <f aca="false">MAX(-(1-K41),MIN(1-K41,((G41-H41)/C41)+O41+Assumptions!$B$6*P41/Assumptions!$B$21))</f>
        <v>-0.137601267994111</v>
      </c>
      <c r="AA41" s="10" t="n">
        <f aca="false">B41*((1-K41)+Z41)/2</f>
        <v>3263.20326020638</v>
      </c>
      <c r="AB41" s="10" t="n">
        <f aca="false">B41*((1-K41)-Z41)/2</f>
        <v>4328.64987828478</v>
      </c>
      <c r="AC41" s="10" t="n">
        <f aca="false">J41-B41</f>
        <v>62769.7126077537</v>
      </c>
      <c r="AD41" s="10" t="n">
        <f aca="false">V41-AA41</f>
        <v>24672.4690585745</v>
      </c>
      <c r="AE41" s="10" t="n">
        <f aca="false">W41-AB41</f>
        <v>36871.9503736046</v>
      </c>
      <c r="AF41" s="6" t="n">
        <f aca="false">IF(AC41&gt;0,(AD41-AE41)/AC41,0)</f>
        <v>-0.194352989813166</v>
      </c>
      <c r="AG41" s="6" t="n">
        <f aca="false">R41-M41</f>
        <v>0.0790932527173607</v>
      </c>
      <c r="AH41" s="2" t="str">
        <f aca="false">IF(V41&gt;W41,"D","R")</f>
        <v>R</v>
      </c>
    </row>
    <row r="42" customFormat="false" ht="15" hidden="false" customHeight="false" outlineLevel="0" collapsed="false">
      <c r="A42" s="2" t="s">
        <v>155</v>
      </c>
      <c r="B42" s="20" t="n">
        <v>602</v>
      </c>
      <c r="C42" s="20" t="n">
        <v>3042</v>
      </c>
      <c r="D42" s="20" t="n">
        <v>5537</v>
      </c>
      <c r="E42" s="20" t="n">
        <v>1497</v>
      </c>
      <c r="F42" s="20" t="n">
        <v>3944</v>
      </c>
      <c r="G42" s="20" t="n">
        <v>789</v>
      </c>
      <c r="H42" s="20" t="n">
        <v>2194</v>
      </c>
      <c r="I42" s="21" t="n">
        <v>-0.464591545466902</v>
      </c>
      <c r="J42" s="22" t="n">
        <f aca="false">B42*D42/C42*Assumptions!$B$20</f>
        <v>5192.45894628911</v>
      </c>
      <c r="K42" s="6" t="n">
        <f aca="false">(D42-E42-F42)/D42</f>
        <v>0.0173379086147733</v>
      </c>
      <c r="L42" s="6" t="n">
        <f aca="false">E42/(E42+F42)</f>
        <v>0.275133247564786</v>
      </c>
      <c r="M42" s="6" t="n">
        <f aca="false">(E42-F42)/D42</f>
        <v>-0.441936066461983</v>
      </c>
      <c r="N42" s="6" t="n">
        <f aca="false">(I42-Assumptions!$B$10)-(M42-Assumptions!$B$8)</f>
        <v>0.00883983435891944</v>
      </c>
      <c r="O42" s="6" t="n">
        <f aca="false">Assumptions!$B$4*N42</f>
        <v>0.00441991717945972</v>
      </c>
      <c r="P42" s="23" t="n">
        <f aca="false">4*L42*(1-L42)</f>
        <v>0.797739774596961</v>
      </c>
      <c r="Q42" s="6" t="n">
        <f aca="false">MAX(-(1-K42),MIN(1-K42,M42+O42+Assumptions!$B$5*P42/Assumptions!$B$21))</f>
        <v>-0.437516149282523</v>
      </c>
      <c r="R42" s="6" t="n">
        <f aca="false">MAX(-(1-K42),MIN(1-K42,M42+O42+Assumptions!$B$6*P42/Assumptions!$B$21))</f>
        <v>-0.387572339569675</v>
      </c>
      <c r="S42" s="6" t="n">
        <f aca="false">MAX(-(1-K42),MIN(1-K42,M42+O42+Assumptions!$B$7*P42/Assumptions!$B$21))</f>
        <v>-0.368951299834672</v>
      </c>
      <c r="T42" s="10" t="n">
        <f aca="false">J42*((1-K42)+Q42)/2</f>
        <v>1415.32396205219</v>
      </c>
      <c r="U42" s="10" t="n">
        <f aca="false">J42*((1-K42)-Q42)/2</f>
        <v>3687.10860554019</v>
      </c>
      <c r="V42" s="10" t="n">
        <f aca="false">J42*((1-K42)+R42)/2</f>
        <v>1544.98955282981</v>
      </c>
      <c r="W42" s="10" t="n">
        <f aca="false">J42*((1-K42)-R42)/2</f>
        <v>3557.44301476257</v>
      </c>
      <c r="X42" s="10" t="n">
        <f aca="false">J42*((1-K42)+S42)/2</f>
        <v>1593.33404501042</v>
      </c>
      <c r="Y42" s="10" t="n">
        <f aca="false">J42*((1-K42)-S42)/2</f>
        <v>3509.09852258196</v>
      </c>
      <c r="Z42" s="6" t="n">
        <f aca="false">MAX(-(1-K42),MIN(1-K42,((G42-H42)/C42)+O42+Assumptions!$B$6*P42/Assumptions!$B$21))</f>
        <v>-0.407503465744116</v>
      </c>
      <c r="AA42" s="10" t="n">
        <f aca="false">B42*((1-K42)+Z42)/2</f>
        <v>173.122746317974</v>
      </c>
      <c r="AB42" s="10" t="n">
        <f aca="false">B42*((1-K42)-Z42)/2</f>
        <v>418.439832695932</v>
      </c>
      <c r="AC42" s="10" t="n">
        <f aca="false">J42-B42</f>
        <v>4590.45894628911</v>
      </c>
      <c r="AD42" s="10" t="n">
        <f aca="false">V42-AA42</f>
        <v>1371.86680651184</v>
      </c>
      <c r="AE42" s="10" t="n">
        <f aca="false">W42-AB42</f>
        <v>3139.00318206664</v>
      </c>
      <c r="AF42" s="6" t="n">
        <f aca="false">IF(AC42&gt;0,(AD42-AE42)/AC42,0)</f>
        <v>-0.384958540361927</v>
      </c>
      <c r="AG42" s="6" t="n">
        <f aca="false">R42-M42</f>
        <v>0.0543637268923077</v>
      </c>
      <c r="AH42" s="2" t="str">
        <f aca="false">IF(V42&gt;W42,"D","R")</f>
        <v>R</v>
      </c>
    </row>
    <row r="43" customFormat="false" ht="15" hidden="false" customHeight="false" outlineLevel="0" collapsed="false">
      <c r="A43" s="2" t="s">
        <v>50</v>
      </c>
      <c r="B43" s="20" t="n">
        <v>8152</v>
      </c>
      <c r="C43" s="20" t="n">
        <v>33240</v>
      </c>
      <c r="D43" s="20" t="n">
        <v>63355</v>
      </c>
      <c r="E43" s="20" t="n">
        <v>20169</v>
      </c>
      <c r="F43" s="20" t="n">
        <v>41512</v>
      </c>
      <c r="G43" s="20" t="n">
        <v>11241</v>
      </c>
      <c r="H43" s="20" t="n">
        <v>21058</v>
      </c>
      <c r="I43" s="21" t="n">
        <v>-0.338621444201313</v>
      </c>
      <c r="J43" s="22" t="n">
        <f aca="false">B43*D43/C43*Assumptions!$B$20</f>
        <v>73628.3922963484</v>
      </c>
      <c r="K43" s="6" t="n">
        <f aca="false">(D43-E43-F43)/D43</f>
        <v>0.0264225396574856</v>
      </c>
      <c r="L43" s="6" t="n">
        <f aca="false">E43/(E43+F43)</f>
        <v>0.326988862048281</v>
      </c>
      <c r="M43" s="6" t="n">
        <f aca="false">(E43-F43)/D43</f>
        <v>-0.336879488596007</v>
      </c>
      <c r="N43" s="6" t="n">
        <f aca="false">(I43-Assumptions!$B$10)-(M43-Assumptions!$B$8)</f>
        <v>0.0297533577585324</v>
      </c>
      <c r="O43" s="6" t="n">
        <f aca="false">Assumptions!$B$4*N43</f>
        <v>0.0148766788792662</v>
      </c>
      <c r="P43" s="23" t="n">
        <f aca="false">4*L43*(1-L43)</f>
        <v>0.880268584578605</v>
      </c>
      <c r="Q43" s="6" t="n">
        <f aca="false">MAX(-(1-K43),MIN(1-K43,M43+O43+Assumptions!$B$5*P43/Assumptions!$B$21))</f>
        <v>-0.32200280971674</v>
      </c>
      <c r="R43" s="6" t="n">
        <f aca="false">MAX(-(1-K43),MIN(1-K43,M43+O43+Assumptions!$B$6*P43/Assumptions!$B$21))</f>
        <v>-0.26689214821487</v>
      </c>
      <c r="S43" s="6" t="n">
        <f aca="false">MAX(-(1-K43),MIN(1-K43,M43+O43+Assumptions!$B$7*P43/Assumptions!$B$21))</f>
        <v>-0.246344700522175</v>
      </c>
      <c r="T43" s="10" t="n">
        <f aca="false">J43*((1-K43)+Q43)/2</f>
        <v>23987.1969933153</v>
      </c>
      <c r="U43" s="10" t="n">
        <f aca="false">J43*((1-K43)-Q43)/2</f>
        <v>47695.7461876659</v>
      </c>
      <c r="V43" s="10" t="n">
        <f aca="false">J43*((1-K43)+R43)/2</f>
        <v>26016.0516957008</v>
      </c>
      <c r="W43" s="10" t="n">
        <f aca="false">J43*((1-K43)-R43)/2</f>
        <v>45666.8914852804</v>
      </c>
      <c r="X43" s="10" t="n">
        <f aca="false">J43*((1-K43)+S43)/2</f>
        <v>26772.489465404</v>
      </c>
      <c r="Y43" s="10" t="n">
        <f aca="false">J43*((1-K43)-S43)/2</f>
        <v>44910.4537155772</v>
      </c>
      <c r="Z43" s="6" t="n">
        <f aca="false">MAX(-(1-K43),MIN(1-K43,((G43-H43)/C43)+O43+Assumptions!$B$6*P43/Assumptions!$B$21))</f>
        <v>-0.2253496030605</v>
      </c>
      <c r="AA43" s="10" t="n">
        <f aca="false">B43*((1-K43)+Z43)/2</f>
        <v>3049.77674628149</v>
      </c>
      <c r="AB43" s="10" t="n">
        <f aca="false">B43*((1-K43)-Z43)/2</f>
        <v>4886.82671043068</v>
      </c>
      <c r="AC43" s="10" t="n">
        <f aca="false">J43-B43</f>
        <v>65476.3922963484</v>
      </c>
      <c r="AD43" s="10" t="n">
        <f aca="false">V43-AA43</f>
        <v>22966.2749494193</v>
      </c>
      <c r="AE43" s="10" t="n">
        <f aca="false">W43-AB43</f>
        <v>40780.0647748497</v>
      </c>
      <c r="AF43" s="6" t="n">
        <f aca="false">IF(AC43&gt;0,(AD43-AE43)/AC43,0)</f>
        <v>-0.272064315101611</v>
      </c>
      <c r="AG43" s="6" t="n">
        <f aca="false">R43-M43</f>
        <v>0.069987340381137</v>
      </c>
      <c r="AH43" s="2" t="str">
        <f aca="false">IF(V43&gt;W43,"D","R")</f>
        <v>R</v>
      </c>
    </row>
    <row r="44" customFormat="false" ht="15" hidden="false" customHeight="false" outlineLevel="0" collapsed="false">
      <c r="A44" s="2" t="s">
        <v>156</v>
      </c>
      <c r="B44" s="20" t="n">
        <v>562</v>
      </c>
      <c r="C44" s="20" t="n">
        <v>2525</v>
      </c>
      <c r="D44" s="20" t="n">
        <v>4816</v>
      </c>
      <c r="E44" s="20" t="n">
        <v>1298</v>
      </c>
      <c r="F44" s="20" t="n">
        <v>3440</v>
      </c>
      <c r="G44" s="20" t="n">
        <v>801</v>
      </c>
      <c r="H44" s="20" t="n">
        <v>1677</v>
      </c>
      <c r="I44" s="21" t="n">
        <v>-0.498422712933754</v>
      </c>
      <c r="J44" s="22" t="n">
        <f aca="false">B44*D44/C44*Assumptions!$B$20</f>
        <v>5079.52003714297</v>
      </c>
      <c r="K44" s="6" t="n">
        <f aca="false">(D44-E44-F44)/D44</f>
        <v>0.0161960132890365</v>
      </c>
      <c r="L44" s="6" t="n">
        <f aca="false">E44/(E44+F44)</f>
        <v>0.273955255382018</v>
      </c>
      <c r="M44" s="6" t="n">
        <f aca="false">(E44-F44)/D44</f>
        <v>-0.444767441860465</v>
      </c>
      <c r="N44" s="6" t="n">
        <f aca="false">(I44-Assumptions!$B$10)-(M44-Assumptions!$B$8)</f>
        <v>-0.0221599577094502</v>
      </c>
      <c r="O44" s="6" t="n">
        <f aca="false">Assumptions!$B$4*N44</f>
        <v>-0.0110799788547251</v>
      </c>
      <c r="P44" s="23" t="n">
        <f aca="false">4*L44*(1-L44)</f>
        <v>0.795615093722365</v>
      </c>
      <c r="Q44" s="6" t="n">
        <f aca="false">MAX(-(1-K44),MIN(1-K44,M44+O44+Assumptions!$B$5*P44/Assumptions!$B$21))</f>
        <v>-0.45584742071519</v>
      </c>
      <c r="R44" s="6" t="n">
        <f aca="false">MAX(-(1-K44),MIN(1-K44,M44+O44+Assumptions!$B$6*P44/Assumptions!$B$21))</f>
        <v>-0.406036630140513</v>
      </c>
      <c r="S44" s="6" t="n">
        <f aca="false">MAX(-(1-K44),MIN(1-K44,M44+O44+Assumptions!$B$7*P44/Assumptions!$B$21))</f>
        <v>-0.38746518523361</v>
      </c>
      <c r="T44" s="10" t="n">
        <f aca="false">J44*((1-K44)+Q44)/2</f>
        <v>1340.88297785836</v>
      </c>
      <c r="U44" s="10" t="n">
        <f aca="false">J44*((1-K44)-Q44)/2</f>
        <v>3656.36908526112</v>
      </c>
      <c r="V44" s="10" t="n">
        <f aca="false">J44*((1-K44)+R44)/2</f>
        <v>1467.39043225337</v>
      </c>
      <c r="W44" s="10" t="n">
        <f aca="false">J44*((1-K44)-R44)/2</f>
        <v>3529.86163086611</v>
      </c>
      <c r="X44" s="10" t="n">
        <f aca="false">J44*((1-K44)+S44)/2</f>
        <v>1514.55744551502</v>
      </c>
      <c r="Y44" s="10" t="n">
        <f aca="false">J44*((1-K44)-S44)/2</f>
        <v>3482.69461760446</v>
      </c>
      <c r="Z44" s="6" t="n">
        <f aca="false">MAX(-(1-K44),MIN(1-K44,((G44-H44)/C44)+O44+Assumptions!$B$6*P44/Assumptions!$B$21))</f>
        <v>-0.308199881349355</v>
      </c>
      <c r="AA44" s="10" t="n">
        <f aca="false">B44*((1-K44)+Z44)/2</f>
        <v>189.844753606612</v>
      </c>
      <c r="AB44" s="10" t="n">
        <f aca="false">B44*((1-K44)-Z44)/2</f>
        <v>363.053086924949</v>
      </c>
      <c r="AC44" s="10" t="n">
        <f aca="false">J44-B44</f>
        <v>4517.52003714297</v>
      </c>
      <c r="AD44" s="10" t="n">
        <f aca="false">V44-AA44</f>
        <v>1277.54567864675</v>
      </c>
      <c r="AE44" s="10" t="n">
        <f aca="false">W44-AB44</f>
        <v>3166.80854394116</v>
      </c>
      <c r="AF44" s="6" t="n">
        <f aca="false">IF(AC44&gt;0,(AD44-AE44)/AC44,0)</f>
        <v>-0.418207965822159</v>
      </c>
      <c r="AG44" s="6" t="n">
        <f aca="false">R44-M44</f>
        <v>0.0387308117199522</v>
      </c>
      <c r="AH44" s="2" t="str">
        <f aca="false">IF(V44&gt;W44,"D","R")</f>
        <v>R</v>
      </c>
    </row>
    <row r="45" customFormat="false" ht="15" hidden="false" customHeight="false" outlineLevel="0" collapsed="false">
      <c r="A45" s="2" t="s">
        <v>157</v>
      </c>
      <c r="B45" s="20" t="n">
        <v>927</v>
      </c>
      <c r="C45" s="20" t="n">
        <v>3773</v>
      </c>
      <c r="D45" s="20" t="n">
        <v>6306</v>
      </c>
      <c r="E45" s="20" t="n">
        <v>2164</v>
      </c>
      <c r="F45" s="20" t="n">
        <v>4058</v>
      </c>
      <c r="G45" s="20" t="n">
        <v>1263</v>
      </c>
      <c r="H45" s="20" t="n">
        <v>2444</v>
      </c>
      <c r="I45" s="21" t="n">
        <v>-0.259487432232627</v>
      </c>
      <c r="J45" s="22" t="n">
        <f aca="false">B45*D45/C45*Assumptions!$B$20</f>
        <v>7341.894875856</v>
      </c>
      <c r="K45" s="6" t="n">
        <f aca="false">(D45-E45-F45)/D45</f>
        <v>0.0133206470028544</v>
      </c>
      <c r="L45" s="6" t="n">
        <f aca="false">E45/(E45+F45)</f>
        <v>0.347798135647702</v>
      </c>
      <c r="M45" s="6" t="n">
        <f aca="false">(E45-F45)/D45</f>
        <v>-0.30034887408817</v>
      </c>
      <c r="N45" s="6" t="n">
        <f aca="false">(I45-Assumptions!$B$10)-(M45-Assumptions!$B$8)</f>
        <v>0.0723567552193819</v>
      </c>
      <c r="O45" s="6" t="n">
        <f aca="false">Assumptions!$B$4*N45</f>
        <v>0.0361783776096909</v>
      </c>
      <c r="P45" s="23" t="n">
        <f aca="false">4*L45*(1-L45)</f>
        <v>0.907338369950738</v>
      </c>
      <c r="Q45" s="6" t="n">
        <f aca="false">MAX(-(1-K45),MIN(1-K45,M45+O45+Assumptions!$B$5*P45/Assumptions!$B$21))</f>
        <v>-0.264170496478479</v>
      </c>
      <c r="R45" s="6" t="n">
        <f aca="false">MAX(-(1-K45),MIN(1-K45,M45+O45+Assumptions!$B$6*P45/Assumptions!$B$21))</f>
        <v>-0.207365086572874</v>
      </c>
      <c r="S45" s="6" t="n">
        <f aca="false">MAX(-(1-K45),MIN(1-K45,M45+O45+Assumptions!$B$7*P45/Assumptions!$B$21))</f>
        <v>-0.186185769234107</v>
      </c>
      <c r="T45" s="10" t="n">
        <f aca="false">J45*((1-K45)+Q45)/2</f>
        <v>2652.29203571749</v>
      </c>
      <c r="U45" s="10" t="n">
        <f aca="false">J45*((1-K45)-Q45)/2</f>
        <v>4591.80405016517</v>
      </c>
      <c r="V45" s="10" t="n">
        <f aca="false">J45*((1-K45)+R45)/2</f>
        <v>2860.82170967092</v>
      </c>
      <c r="W45" s="10" t="n">
        <f aca="false">J45*((1-K45)-R45)/2</f>
        <v>4383.27437621174</v>
      </c>
      <c r="X45" s="10" t="n">
        <f aca="false">J45*((1-K45)+S45)/2</f>
        <v>2938.56987039273</v>
      </c>
      <c r="Y45" s="10" t="n">
        <f aca="false">J45*((1-K45)-S45)/2</f>
        <v>4305.52621548993</v>
      </c>
      <c r="Z45" s="6" t="n">
        <f aca="false">MAX(-(1-K45),MIN(1-K45,((G45-H45)/C45)+O45+Assumptions!$B$6*P45/Assumptions!$B$21))</f>
        <v>-0.220029729579854</v>
      </c>
      <c r="AA45" s="10" t="n">
        <f aca="false">B45*((1-K45)+Z45)/2</f>
        <v>355.342100453915</v>
      </c>
      <c r="AB45" s="10" t="n">
        <f aca="false">B45*((1-K45)-Z45)/2</f>
        <v>559.309659774439</v>
      </c>
      <c r="AC45" s="10" t="n">
        <f aca="false">J45-B45</f>
        <v>6414.894875856</v>
      </c>
      <c r="AD45" s="10" t="n">
        <f aca="false">V45-AA45</f>
        <v>2505.479609217</v>
      </c>
      <c r="AE45" s="10" t="n">
        <f aca="false">W45-AB45</f>
        <v>3823.9647164373</v>
      </c>
      <c r="AF45" s="6" t="n">
        <f aca="false">IF(AC45&gt;0,(AD45-AE45)/AC45,0)</f>
        <v>-0.205534951505243</v>
      </c>
      <c r="AG45" s="6" t="n">
        <f aca="false">R45-M45</f>
        <v>0.092983787515296</v>
      </c>
      <c r="AH45" s="2" t="str">
        <f aca="false">IF(V45&gt;W45,"D","R")</f>
        <v>R</v>
      </c>
    </row>
    <row r="46" customFormat="false" ht="15" hidden="false" customHeight="false" outlineLevel="0" collapsed="false">
      <c r="A46" s="2" t="s">
        <v>158</v>
      </c>
      <c r="B46" s="20" t="n">
        <v>620</v>
      </c>
      <c r="C46" s="20" t="n">
        <v>2645</v>
      </c>
      <c r="D46" s="20" t="n">
        <v>5821</v>
      </c>
      <c r="E46" s="20" t="n">
        <v>996</v>
      </c>
      <c r="F46" s="20" t="n">
        <v>4698</v>
      </c>
      <c r="G46" s="20" t="n">
        <v>547</v>
      </c>
      <c r="H46" s="20" t="n">
        <v>2032</v>
      </c>
      <c r="I46" s="21" t="n">
        <v>-0.665975609756098</v>
      </c>
      <c r="J46" s="22" t="n">
        <f aca="false">B46*D46/C46*Assumptions!$B$20</f>
        <v>6465.83888733882</v>
      </c>
      <c r="K46" s="6" t="n">
        <f aca="false">(D46-E46-F46)/D46</f>
        <v>0.0218175571207696</v>
      </c>
      <c r="L46" s="6" t="n">
        <f aca="false">E46/(E46+F46)</f>
        <v>0.174920969441517</v>
      </c>
      <c r="M46" s="6" t="n">
        <f aca="false">(E46-F46)/D46</f>
        <v>-0.635973200481017</v>
      </c>
      <c r="N46" s="6" t="n">
        <f aca="false">(I46-Assumptions!$B$10)-(M46-Assumptions!$B$8)</f>
        <v>0.00149290408875813</v>
      </c>
      <c r="O46" s="6" t="n">
        <f aca="false">Assumptions!$B$4*N46</f>
        <v>0.000746452044379065</v>
      </c>
      <c r="P46" s="23" t="n">
        <f aca="false">4*L46*(1-L46)</f>
        <v>0.577294495564629</v>
      </c>
      <c r="Q46" s="6" t="n">
        <f aca="false">MAX(-(1-K46),MIN(1-K46,M46+O46+Assumptions!$B$5*P46/Assumptions!$B$21))</f>
        <v>-0.635226748436638</v>
      </c>
      <c r="R46" s="6" t="n">
        <f aca="false">MAX(-(1-K46),MIN(1-K46,M46+O46+Assumptions!$B$6*P46/Assumptions!$B$21))</f>
        <v>-0.599084277730171</v>
      </c>
      <c r="S46" s="6" t="n">
        <f aca="false">MAX(-(1-K46),MIN(1-K46,M46+O46+Assumptions!$B$7*P46/Assumptions!$B$21))</f>
        <v>-0.585608926390019</v>
      </c>
      <c r="T46" s="10" t="n">
        <f aca="false">J46*((1-K46)+Q46)/2</f>
        <v>1108.7481328806</v>
      </c>
      <c r="U46" s="10" t="n">
        <f aca="false">J46*((1-K46)-Q46)/2</f>
        <v>5216.02194520001</v>
      </c>
      <c r="V46" s="10" t="n">
        <f aca="false">J46*((1-K46)+R46)/2</f>
        <v>1225.59382916979</v>
      </c>
      <c r="W46" s="10" t="n">
        <f aca="false">J46*((1-K46)-R46)/2</f>
        <v>5099.17624891082</v>
      </c>
      <c r="X46" s="10" t="n">
        <f aca="false">J46*((1-K46)+S46)/2</f>
        <v>1269.15855452764</v>
      </c>
      <c r="Y46" s="10" t="n">
        <f aca="false">J46*((1-K46)-S46)/2</f>
        <v>5055.61152355296</v>
      </c>
      <c r="Z46" s="6" t="n">
        <f aca="false">MAX(-(1-K46),MIN(1-K46,((G46-H46)/C46)+O46+Assumptions!$B$6*P46/Assumptions!$B$21))</f>
        <v>-0.524547750217018</v>
      </c>
      <c r="AA46" s="10" t="n">
        <f aca="false">B46*((1-K46)+Z46)/2</f>
        <v>140.626754725286</v>
      </c>
      <c r="AB46" s="10" t="n">
        <f aca="false">B46*((1-K46)-Z46)/2</f>
        <v>465.846359859837</v>
      </c>
      <c r="AC46" s="10" t="n">
        <f aca="false">J46-B46</f>
        <v>5845.83888733882</v>
      </c>
      <c r="AD46" s="10" t="n">
        <f aca="false">V46-AA46</f>
        <v>1084.96707444451</v>
      </c>
      <c r="AE46" s="10" t="n">
        <f aca="false">W46-AB46</f>
        <v>4633.32988905098</v>
      </c>
      <c r="AF46" s="6" t="n">
        <f aca="false">IF(AC46&gt;0,(AD46-AE46)/AC46,0)</f>
        <v>-0.606989498511784</v>
      </c>
      <c r="AG46" s="6" t="n">
        <f aca="false">R46-M46</f>
        <v>0.0368889227508462</v>
      </c>
      <c r="AH46" s="2" t="str">
        <f aca="false">IF(V46&gt;W46,"D","R")</f>
        <v>R</v>
      </c>
    </row>
    <row r="47" customFormat="false" ht="15" hidden="false" customHeight="false" outlineLevel="0" collapsed="false">
      <c r="A47" s="2" t="s">
        <v>159</v>
      </c>
      <c r="B47" s="20" t="n">
        <v>2016</v>
      </c>
      <c r="C47" s="20" t="n">
        <v>9056</v>
      </c>
      <c r="D47" s="20" t="n">
        <v>13870</v>
      </c>
      <c r="E47" s="20" t="n">
        <v>2277</v>
      </c>
      <c r="F47" s="20" t="n">
        <v>11185</v>
      </c>
      <c r="G47" s="20" t="n">
        <v>1492</v>
      </c>
      <c r="H47" s="20" t="n">
        <v>7233</v>
      </c>
      <c r="I47" s="21" t="n">
        <v>-0.65257399928429</v>
      </c>
      <c r="J47" s="22" t="n">
        <f aca="false">B47*D47/C47*Assumptions!$B$20</f>
        <v>14631.6007280922</v>
      </c>
      <c r="K47" s="6" t="n">
        <f aca="false">(D47-E47-F47)/D47</f>
        <v>0.0294160057678443</v>
      </c>
      <c r="L47" s="6" t="n">
        <f aca="false">E47/(E47+F47)</f>
        <v>0.169142772247809</v>
      </c>
      <c r="M47" s="6" t="n">
        <f aca="false">(E47-F47)/D47</f>
        <v>-0.6422494592646</v>
      </c>
      <c r="N47" s="6" t="n">
        <f aca="false">(I47-Assumptions!$B$10)-(M47-Assumptions!$B$8)</f>
        <v>0.0211707733441484</v>
      </c>
      <c r="O47" s="6" t="n">
        <f aca="false">Assumptions!$B$4*N47</f>
        <v>0.0105853866720742</v>
      </c>
      <c r="P47" s="23" t="n">
        <f aca="false">4*L47*(1-L47)</f>
        <v>0.562133979376538</v>
      </c>
      <c r="Q47" s="6" t="n">
        <f aca="false">MAX(-(1-K47),MIN(1-K47,M47+O47+Assumptions!$B$5*P47/Assumptions!$B$21))</f>
        <v>-0.631664072592526</v>
      </c>
      <c r="R47" s="6" t="n">
        <f aca="false">MAX(-(1-K47),MIN(1-K47,M47+O47+Assumptions!$B$6*P47/Assumptions!$B$21))</f>
        <v>-0.596470750919061</v>
      </c>
      <c r="S47" s="6" t="n">
        <f aca="false">MAX(-(1-K47),MIN(1-K47,M47+O47+Assumptions!$B$7*P47/Assumptions!$B$21))</f>
        <v>-0.583349280109041</v>
      </c>
      <c r="T47" s="10" t="n">
        <f aca="false">J47*((1-K47)+Q47)/2</f>
        <v>2479.47048611369</v>
      </c>
      <c r="U47" s="10" t="n">
        <f aca="false">J47*((1-K47)-Q47)/2</f>
        <v>11721.7269905682</v>
      </c>
      <c r="V47" s="10" t="n">
        <f aca="false">J47*((1-K47)+R47)/2</f>
        <v>2736.93780162441</v>
      </c>
      <c r="W47" s="10" t="n">
        <f aca="false">J47*((1-K47)-R47)/2</f>
        <v>11464.2596750575</v>
      </c>
      <c r="X47" s="10" t="n">
        <f aca="false">J47*((1-K47)+S47)/2</f>
        <v>2832.93186255317</v>
      </c>
      <c r="Y47" s="10" t="n">
        <f aca="false">J47*((1-K47)-S47)/2</f>
        <v>11368.2656141287</v>
      </c>
      <c r="Z47" s="6" t="n">
        <f aca="false">MAX(-(1-K47),MIN(1-K47,((G47-H47)/C47)+O47+Assumptions!$B$6*P47/Assumptions!$B$21))</f>
        <v>-0.588165637944214</v>
      </c>
      <c r="AA47" s="10" t="n">
        <f aca="false">B47*((1-K47)+Z47)/2</f>
        <v>385.477703138245</v>
      </c>
      <c r="AB47" s="10" t="n">
        <f aca="false">B47*((1-K47)-Z47)/2</f>
        <v>1571.21962923378</v>
      </c>
      <c r="AC47" s="10" t="n">
        <f aca="false">J47-B47</f>
        <v>12615.6007280922</v>
      </c>
      <c r="AD47" s="10" t="n">
        <f aca="false">V47-AA47</f>
        <v>2351.46009848616</v>
      </c>
      <c r="AE47" s="10" t="n">
        <f aca="false">W47-AB47</f>
        <v>9893.04004582368</v>
      </c>
      <c r="AF47" s="6" t="n">
        <f aca="false">IF(AC47&gt;0,(AD47-AE47)/AC47,0)</f>
        <v>-0.597797925749508</v>
      </c>
      <c r="AG47" s="6" t="n">
        <f aca="false">R47-M47</f>
        <v>0.0457787083455387</v>
      </c>
      <c r="AH47" s="2" t="str">
        <f aca="false">IF(V47&gt;W47,"D","R")</f>
        <v>R</v>
      </c>
    </row>
    <row r="48" customFormat="false" ht="15" hidden="false" customHeight="false" outlineLevel="0" collapsed="false">
      <c r="A48" s="2" t="s">
        <v>160</v>
      </c>
      <c r="B48" s="20" t="n">
        <v>835</v>
      </c>
      <c r="C48" s="20" t="n">
        <v>4911</v>
      </c>
      <c r="D48" s="20" t="n">
        <v>8839</v>
      </c>
      <c r="E48" s="20" t="n">
        <v>3303</v>
      </c>
      <c r="F48" s="20" t="n">
        <v>5433</v>
      </c>
      <c r="G48" s="20" t="n">
        <v>1866</v>
      </c>
      <c r="H48" s="20" t="n">
        <v>2952</v>
      </c>
      <c r="I48" s="21" t="n">
        <v>-0.23967443068664</v>
      </c>
      <c r="J48" s="22" t="n">
        <f aca="false">B48*D48/C48*Assumptions!$B$20</f>
        <v>7121.65517601786</v>
      </c>
      <c r="K48" s="6" t="n">
        <f aca="false">(D48-E48-F48)/D48</f>
        <v>0.011652901911981</v>
      </c>
      <c r="L48" s="6" t="n">
        <f aca="false">E48/(E48+F48)</f>
        <v>0.378090659340659</v>
      </c>
      <c r="M48" s="6" t="n">
        <f aca="false">(E48-F48)/D48</f>
        <v>-0.240977486140966</v>
      </c>
      <c r="N48" s="6" t="n">
        <f aca="false">(I48-Assumptions!$B$10)-(M48-Assumptions!$B$8)</f>
        <v>0.0327983688181654</v>
      </c>
      <c r="O48" s="6" t="n">
        <f aca="false">Assumptions!$B$4*N48</f>
        <v>0.0163991844090827</v>
      </c>
      <c r="P48" s="23" t="n">
        <f aca="false">4*L48*(1-L48)</f>
        <v>0.940552450640019</v>
      </c>
      <c r="Q48" s="6" t="n">
        <f aca="false">MAX(-(1-K48),MIN(1-K48,M48+O48+Assumptions!$B$5*P48/Assumptions!$B$21))</f>
        <v>-0.224578301731883</v>
      </c>
      <c r="R48" s="6" t="n">
        <f aca="false">MAX(-(1-K48),MIN(1-K48,M48+O48+Assumptions!$B$6*P48/Assumptions!$B$21))</f>
        <v>-0.165693469715765</v>
      </c>
      <c r="S48" s="6" t="n">
        <f aca="false">MAX(-(1-K48),MIN(1-K48,M48+O48+Assumptions!$B$7*P48/Assumptions!$B$21))</f>
        <v>-0.143738861065255</v>
      </c>
      <c r="T48" s="10" t="n">
        <f aca="false">J48*((1-K48)+Q48)/2</f>
        <v>2719.6490009253</v>
      </c>
      <c r="U48" s="10" t="n">
        <f aca="false">J48*((1-K48)-Q48)/2</f>
        <v>4319.01822587547</v>
      </c>
      <c r="V48" s="10" t="n">
        <f aca="false">J48*((1-K48)+R48)/2</f>
        <v>2929.32773528357</v>
      </c>
      <c r="W48" s="10" t="n">
        <f aca="false">J48*((1-K48)-R48)/2</f>
        <v>4109.33949151721</v>
      </c>
      <c r="X48" s="10" t="n">
        <f aca="false">J48*((1-K48)+S48)/2</f>
        <v>3007.50431145024</v>
      </c>
      <c r="Y48" s="10" t="n">
        <f aca="false">J48*((1-K48)-S48)/2</f>
        <v>4031.16291535053</v>
      </c>
      <c r="Z48" s="6" t="n">
        <f aca="false">MAX(-(1-K48),MIN(1-K48,((G48-H48)/C48)+O48+Assumptions!$B$6*P48/Assumptions!$B$21))</f>
        <v>-0.145852208376265</v>
      </c>
      <c r="AA48" s="10" t="n">
        <f aca="false">B48*((1-K48)+Z48)/2</f>
        <v>351.741616454657</v>
      </c>
      <c r="AB48" s="10" t="n">
        <f aca="false">B48*((1-K48)-Z48)/2</f>
        <v>473.528210448839</v>
      </c>
      <c r="AC48" s="10" t="n">
        <f aca="false">J48-B48</f>
        <v>6286.65517601786</v>
      </c>
      <c r="AD48" s="10" t="n">
        <f aca="false">V48-AA48</f>
        <v>2577.58611882891</v>
      </c>
      <c r="AE48" s="10" t="n">
        <f aca="false">W48-AB48</f>
        <v>3635.81128106837</v>
      </c>
      <c r="AF48" s="6" t="n">
        <f aca="false">IF(AC48&gt;0,(AD48-AE48)/AC48,0)</f>
        <v>-0.168328806433721</v>
      </c>
      <c r="AG48" s="6" t="n">
        <f aca="false">R48-M48</f>
        <v>0.0752840164252009</v>
      </c>
      <c r="AH48" s="2" t="str">
        <f aca="false">IF(V48&gt;W48,"D","R")</f>
        <v>R</v>
      </c>
    </row>
    <row r="49" customFormat="false" ht="15" hidden="false" customHeight="false" outlineLevel="0" collapsed="false">
      <c r="A49" s="2" t="s">
        <v>40</v>
      </c>
      <c r="B49" s="20" t="n">
        <v>44985</v>
      </c>
      <c r="C49" s="20" t="n">
        <v>189821</v>
      </c>
      <c r="D49" s="20" t="n">
        <v>297570</v>
      </c>
      <c r="E49" s="20" t="n">
        <v>250761</v>
      </c>
      <c r="F49" s="20" t="n">
        <v>41951</v>
      </c>
      <c r="G49" s="20" t="n">
        <v>164629</v>
      </c>
      <c r="H49" s="20" t="n">
        <v>22243</v>
      </c>
      <c r="I49" s="21" t="n">
        <v>0.647548687460383</v>
      </c>
      <c r="J49" s="22" t="n">
        <f aca="false">B49*D49/C49*Assumptions!$B$20</f>
        <v>334174.940402898</v>
      </c>
      <c r="K49" s="6" t="n">
        <f aca="false">(D49-E49-F49)/D49</f>
        <v>0.0163255704540108</v>
      </c>
      <c r="L49" s="6" t="n">
        <f aca="false">E49/(E49+F49)</f>
        <v>0.856681652955806</v>
      </c>
      <c r="M49" s="6" t="n">
        <f aca="false">(E49-F49)/D49</f>
        <v>0.701717243001647</v>
      </c>
      <c r="N49" s="6" t="n">
        <f aca="false">(I49-Assumptions!$B$10)-(M49-Assumptions!$B$8)</f>
        <v>-0.0226732421774245</v>
      </c>
      <c r="O49" s="6" t="n">
        <f aca="false">Assumptions!$B$4*N49</f>
        <v>-0.0113366210887123</v>
      </c>
      <c r="P49" s="23" t="n">
        <f aca="false">4*L49*(1-L49)</f>
        <v>0.491112793778855</v>
      </c>
      <c r="Q49" s="6" t="n">
        <f aca="false">MAX(-(1-K49),MIN(1-K49,M49+O49+Assumptions!$B$5*P49/Assumptions!$B$21))</f>
        <v>0.690380621912934</v>
      </c>
      <c r="R49" s="6" t="n">
        <f aca="false">MAX(-(1-K49),MIN(1-K49,M49+O49+Assumptions!$B$6*P49/Assumptions!$B$21))</f>
        <v>0.721127545535275</v>
      </c>
      <c r="S49" s="6" t="n">
        <f aca="false">MAX(-(1-K49),MIN(1-K49,M49+O49+Assumptions!$B$7*P49/Assumptions!$B$21))</f>
        <v>0.732591222210974</v>
      </c>
      <c r="T49" s="10" t="n">
        <f aca="false">J49*((1-K49)+Q49)/2</f>
        <v>279713.623526228</v>
      </c>
      <c r="U49" s="10" t="n">
        <f aca="false">J49*((1-K49)-Q49)/2</f>
        <v>49005.7203431575</v>
      </c>
      <c r="V49" s="10" t="n">
        <f aca="false">J49*((1-K49)+R49)/2</f>
        <v>284851.049210762</v>
      </c>
      <c r="W49" s="10" t="n">
        <f aca="false">J49*((1-K49)-R49)/2</f>
        <v>43868.2946586234</v>
      </c>
      <c r="X49" s="10" t="n">
        <f aca="false">J49*((1-K49)+S49)/2</f>
        <v>286766.485945712</v>
      </c>
      <c r="Y49" s="10" t="n">
        <f aca="false">J49*((1-K49)-S49)/2</f>
        <v>41952.8579236735</v>
      </c>
      <c r="Z49" s="6" t="n">
        <f aca="false">MAX(-(1-K49),MIN(1-K49,((G49-H49)/C49)+O49+Assumptions!$B$6*P49/Assumptions!$B$21))</f>
        <v>0.769516981984269</v>
      </c>
      <c r="AA49" s="10" t="n">
        <f aca="false">B49*((1-K49)+Z49)/2</f>
        <v>39433.6578238443</v>
      </c>
      <c r="AB49" s="10" t="n">
        <f aca="false">B49*((1-K49)-Z49)/2</f>
        <v>4816.93638928199</v>
      </c>
      <c r="AC49" s="10" t="n">
        <f aca="false">J49-B49</f>
        <v>289189.940402898</v>
      </c>
      <c r="AD49" s="10" t="n">
        <f aca="false">V49-AA49</f>
        <v>245417.391386918</v>
      </c>
      <c r="AE49" s="10" t="n">
        <f aca="false">W49-AB49</f>
        <v>39051.3582693414</v>
      </c>
      <c r="AF49" s="6" t="n">
        <f aca="false">IF(AC49&gt;0,(AD49-AE49)/AC49,0)</f>
        <v>0.713600316906142</v>
      </c>
      <c r="AG49" s="6" t="n">
        <f aca="false">R49-M49</f>
        <v>0.0194103025336287</v>
      </c>
      <c r="AH49" s="2" t="str">
        <f aca="false">IF(V49&gt;W49,"D","R")</f>
        <v>D</v>
      </c>
    </row>
    <row r="50" customFormat="false" ht="15" hidden="false" customHeight="false" outlineLevel="0" collapsed="false">
      <c r="A50" s="2" t="s">
        <v>161</v>
      </c>
      <c r="B50" s="20" t="n">
        <v>789</v>
      </c>
      <c r="C50" s="20" t="n">
        <v>3061</v>
      </c>
      <c r="D50" s="20" t="n">
        <v>6608</v>
      </c>
      <c r="E50" s="20" t="n">
        <v>1640</v>
      </c>
      <c r="F50" s="20" t="n">
        <v>4895</v>
      </c>
      <c r="G50" s="20" t="n">
        <v>866</v>
      </c>
      <c r="H50" s="20" t="n">
        <v>2143</v>
      </c>
      <c r="I50" s="21" t="n">
        <v>-0.499161676646707</v>
      </c>
      <c r="J50" s="22" t="n">
        <f aca="false">B50*D50/C50*Assumptions!$B$20</f>
        <v>8071.327591069</v>
      </c>
      <c r="K50" s="6" t="n">
        <f aca="false">(D50-E50-F50)/D50</f>
        <v>0.011047215496368</v>
      </c>
      <c r="L50" s="6" t="n">
        <f aca="false">E50/(E50+F50)</f>
        <v>0.250956388676358</v>
      </c>
      <c r="M50" s="6" t="n">
        <f aca="false">(E50-F50)/D50</f>
        <v>-0.492584745762712</v>
      </c>
      <c r="N50" s="6" t="n">
        <f aca="false">(I50-Assumptions!$B$10)-(M50-Assumptions!$B$8)</f>
        <v>0.0249183824798441</v>
      </c>
      <c r="O50" s="6" t="n">
        <f aca="false">Assumptions!$B$4*N50</f>
        <v>0.012459191239922</v>
      </c>
      <c r="P50" s="23" t="n">
        <f aca="false">4*L50*(1-L50)</f>
        <v>0.751909118635515</v>
      </c>
      <c r="Q50" s="6" t="n">
        <f aca="false">MAX(-(1-K50),MIN(1-K50,M50+O50+Assumptions!$B$5*P50/Assumptions!$B$21))</f>
        <v>-0.48012555452279</v>
      </c>
      <c r="R50" s="6" t="n">
        <f aca="false">MAX(-(1-K50),MIN(1-K50,M50+O50+Assumptions!$B$6*P50/Assumptions!$B$21))</f>
        <v>-0.433051048351325</v>
      </c>
      <c r="S50" s="6" t="n">
        <f aca="false">MAX(-(1-K50),MIN(1-K50,M50+O50+Assumptions!$B$7*P50/Assumptions!$B$21))</f>
        <v>-0.415499799158195</v>
      </c>
      <c r="T50" s="10" t="n">
        <f aca="false">J50*((1-K50)+Q50)/2</f>
        <v>2053.45563021579</v>
      </c>
      <c r="U50" s="10" t="n">
        <f aca="false">J50*((1-K50)-Q50)/2</f>
        <v>5928.70626561289</v>
      </c>
      <c r="V50" s="10" t="n">
        <f aca="false">J50*((1-K50)+R50)/2</f>
        <v>2243.43251046464</v>
      </c>
      <c r="W50" s="10" t="n">
        <f aca="false">J50*((1-K50)-R50)/2</f>
        <v>5738.72938536404</v>
      </c>
      <c r="X50" s="10" t="n">
        <f aca="false">J50*((1-K50)+S50)/2</f>
        <v>2314.26345139976</v>
      </c>
      <c r="Y50" s="10" t="n">
        <f aca="false">J50*((1-K50)-S50)/2</f>
        <v>5667.89844442892</v>
      </c>
      <c r="Z50" s="6" t="n">
        <f aca="false">MAX(-(1-K50),MIN(1-K50,((G50-H50)/C50)+O50+Assumptions!$B$6*P50/Assumptions!$B$21))</f>
        <v>-0.357650229409914</v>
      </c>
      <c r="AA50" s="10" t="n">
        <f aca="false">B50*((1-K50)+Z50)/2</f>
        <v>249.048857984472</v>
      </c>
      <c r="AB50" s="10" t="n">
        <f aca="false">B50*((1-K50)-Z50)/2</f>
        <v>531.234888988894</v>
      </c>
      <c r="AC50" s="10" t="n">
        <f aca="false">J50-B50</f>
        <v>7282.327591069</v>
      </c>
      <c r="AD50" s="10" t="n">
        <f aca="false">V50-AA50</f>
        <v>1994.38365248016</v>
      </c>
      <c r="AE50" s="10" t="n">
        <f aca="false">W50-AB50</f>
        <v>5207.49449637515</v>
      </c>
      <c r="AF50" s="6" t="n">
        <f aca="false">IF(AC50&gt;0,(AD50-AE50)/AC50,0)</f>
        <v>-0.441220310912067</v>
      </c>
      <c r="AG50" s="6" t="n">
        <f aca="false">R50-M50</f>
        <v>0.0595336974113866</v>
      </c>
      <c r="AH50" s="2" t="str">
        <f aca="false">IF(V50&gt;W50,"D","R")</f>
        <v>R</v>
      </c>
    </row>
    <row r="51" customFormat="false" ht="15" hidden="false" customHeight="false" outlineLevel="0" collapsed="false">
      <c r="A51" s="2" t="s">
        <v>162</v>
      </c>
      <c r="B51" s="20" t="n">
        <v>363</v>
      </c>
      <c r="C51" s="20" t="n">
        <v>1711</v>
      </c>
      <c r="D51" s="20" t="n">
        <v>3277</v>
      </c>
      <c r="E51" s="20" t="n">
        <v>1461</v>
      </c>
      <c r="F51" s="20" t="n">
        <v>1784</v>
      </c>
      <c r="G51" s="20" t="n">
        <v>743</v>
      </c>
      <c r="H51" s="20" t="n">
        <v>947</v>
      </c>
      <c r="I51" s="21" t="n">
        <v>-0.0770888197270769</v>
      </c>
      <c r="J51" s="22" t="n">
        <f aca="false">B51*D51/C51*Assumptions!$B$20</f>
        <v>3294.53649923061</v>
      </c>
      <c r="K51" s="6" t="n">
        <f aca="false">(D51-E51-F51)/D51</f>
        <v>0.00976502898992981</v>
      </c>
      <c r="L51" s="6" t="n">
        <f aca="false">E51/(E51+F51)</f>
        <v>0.450231124807396</v>
      </c>
      <c r="M51" s="6" t="n">
        <f aca="false">(E51-F51)/D51</f>
        <v>-0.0985657613671041</v>
      </c>
      <c r="N51" s="6" t="n">
        <f aca="false">(I51-Assumptions!$B$10)-(M51-Assumptions!$B$8)</f>
        <v>0.052972255003866</v>
      </c>
      <c r="O51" s="6" t="n">
        <f aca="false">Assumptions!$B$4*N51</f>
        <v>0.026486127501933</v>
      </c>
      <c r="P51" s="23" t="n">
        <f aca="false">4*L51*(1-L51)</f>
        <v>0.990092236248252</v>
      </c>
      <c r="Q51" s="6" t="n">
        <f aca="false">MAX(-(1-K51),MIN(1-K51,M51+O51+Assumptions!$B$5*P51/Assumptions!$B$21))</f>
        <v>-0.0720796338651711</v>
      </c>
      <c r="R51" s="6" t="n">
        <f aca="false">MAX(-(1-K51),MIN(1-K51,M51+O51+Assumptions!$B$6*P51/Assumptions!$B$21))</f>
        <v>-0.0100932821499971</v>
      </c>
      <c r="S51" s="6" t="n">
        <f aca="false">MAX(-(1-K51),MIN(1-K51,M51+O51+Assumptions!$B$7*P51/Assumptions!$B$21))</f>
        <v>0.0130176964668225</v>
      </c>
      <c r="T51" s="10" t="n">
        <f aca="false">J51*((1-K51)+Q51)/2</f>
        <v>1512.44813509363</v>
      </c>
      <c r="U51" s="10" t="n">
        <f aca="false">J51*((1-K51)-Q51)/2</f>
        <v>1749.91711971361</v>
      </c>
      <c r="V51" s="10" t="n">
        <f aca="false">J51*((1-K51)+R51)/2</f>
        <v>1614.55628418352</v>
      </c>
      <c r="W51" s="10" t="n">
        <f aca="false">J51*((1-K51)-R51)/2</f>
        <v>1647.80897062372</v>
      </c>
      <c r="X51" s="10" t="n">
        <f aca="false">J51*((1-K51)+S51)/2</f>
        <v>1652.62626547654</v>
      </c>
      <c r="Y51" s="10" t="n">
        <f aca="false">J51*((1-K51)-S51)/2</f>
        <v>1609.73898933069</v>
      </c>
      <c r="Z51" s="6" t="n">
        <f aca="false">MAX(-(1-K51),MIN(1-K51,((G51-H51)/C51)+O51+Assumptions!$B$6*P51/Assumptions!$B$21))</f>
        <v>-0.0307560421154471</v>
      </c>
      <c r="AA51" s="10" t="n">
        <f aca="false">B51*((1-K51)+Z51)/2</f>
        <v>174.145425594374</v>
      </c>
      <c r="AB51" s="10" t="n">
        <f aca="false">B51*((1-K51)-Z51)/2</f>
        <v>185.309868882281</v>
      </c>
      <c r="AC51" s="10" t="n">
        <f aca="false">J51-B51</f>
        <v>2931.53649923061</v>
      </c>
      <c r="AD51" s="10" t="n">
        <f aca="false">V51-AA51</f>
        <v>1440.41085858915</v>
      </c>
      <c r="AE51" s="10" t="n">
        <f aca="false">W51-AB51</f>
        <v>1462.49910174144</v>
      </c>
      <c r="AF51" s="6" t="n">
        <f aca="false">IF(AC51&gt;0,(AD51-AE51)/AC51,0)</f>
        <v>-0.00753469832563507</v>
      </c>
      <c r="AG51" s="6" t="n">
        <f aca="false">R51-M51</f>
        <v>0.088472479217107</v>
      </c>
      <c r="AH51" s="2" t="str">
        <f aca="false">IF(V51&gt;W51,"D","R")</f>
        <v>R</v>
      </c>
    </row>
    <row r="52" customFormat="false" ht="15" hidden="false" customHeight="false" outlineLevel="0" collapsed="false">
      <c r="A52" s="2" t="s">
        <v>163</v>
      </c>
      <c r="B52" s="20" t="n">
        <v>3062</v>
      </c>
      <c r="C52" s="20" t="n">
        <v>12309</v>
      </c>
      <c r="D52" s="20" t="n">
        <v>26614</v>
      </c>
      <c r="E52" s="20" t="n">
        <v>18603</v>
      </c>
      <c r="F52" s="20" t="n">
        <v>7755</v>
      </c>
      <c r="G52" s="20" t="n">
        <v>9380</v>
      </c>
      <c r="H52" s="20" t="n">
        <v>2783</v>
      </c>
      <c r="I52" s="21" t="n">
        <v>0.411432791728213</v>
      </c>
      <c r="J52" s="22" t="n">
        <f aca="false">B52*D52/C52*Assumptions!$B$20</f>
        <v>31372.8399318275</v>
      </c>
      <c r="K52" s="6" t="n">
        <f aca="false">(D52-E52-F52)/D52</f>
        <v>0.0096189975201022</v>
      </c>
      <c r="L52" s="6" t="n">
        <f aca="false">E52/(E52+F52)</f>
        <v>0.705781925791031</v>
      </c>
      <c r="M52" s="6" t="n">
        <f aca="false">(E52-F52)/D52</f>
        <v>0.407605019914331</v>
      </c>
      <c r="N52" s="6" t="n">
        <f aca="false">(I52-Assumptions!$B$10)-(M52-Assumptions!$B$8)</f>
        <v>0.0353230851777206</v>
      </c>
      <c r="O52" s="6" t="n">
        <f aca="false">Assumptions!$B$4*N52</f>
        <v>0.0176615425888603</v>
      </c>
      <c r="P52" s="23" t="n">
        <f aca="false">4*L52*(1-L52)</f>
        <v>0.830615196070938</v>
      </c>
      <c r="Q52" s="6" t="n">
        <f aca="false">MAX(-(1-K52),MIN(1-K52,M52+O52+Assumptions!$B$5*P52/Assumptions!$B$21))</f>
        <v>0.425266562503191</v>
      </c>
      <c r="R52" s="6" t="n">
        <f aca="false">MAX(-(1-K52),MIN(1-K52,M52+O52+Assumptions!$B$6*P52/Assumptions!$B$21))</f>
        <v>0.477268592009775</v>
      </c>
      <c r="S52" s="6" t="n">
        <f aca="false">MAX(-(1-K52),MIN(1-K52,M52+O52+Assumptions!$B$7*P52/Assumptions!$B$21))</f>
        <v>0.496657017989097</v>
      </c>
      <c r="T52" s="10" t="n">
        <f aca="false">J52*((1-K52)+Q52)/2</f>
        <v>22206.4422280479</v>
      </c>
      <c r="U52" s="10" t="n">
        <f aca="false">J52*((1-K52)-Q52)/2</f>
        <v>8864.62243427679</v>
      </c>
      <c r="V52" s="10" t="n">
        <f aca="false">J52*((1-K52)+R52)/2</f>
        <v>23022.167901968</v>
      </c>
      <c r="W52" s="10" t="n">
        <f aca="false">J52*((1-K52)-R52)/2</f>
        <v>8048.89676035667</v>
      </c>
      <c r="X52" s="10" t="n">
        <f aca="false">J52*((1-K52)+S52)/2</f>
        <v>23326.3028943577</v>
      </c>
      <c r="Y52" s="10" t="n">
        <f aca="false">J52*((1-K52)-S52)/2</f>
        <v>7744.76176796699</v>
      </c>
      <c r="Z52" s="6" t="n">
        <f aca="false">MAX(-(1-K52),MIN(1-K52,((G52-H52)/C52)+O52+Assumptions!$B$6*P52/Assumptions!$B$21))</f>
        <v>0.605612877481747</v>
      </c>
      <c r="AA52" s="10" t="n">
        <f aca="false">B52*((1-K52)+Z52)/2</f>
        <v>2443.46663022128</v>
      </c>
      <c r="AB52" s="10" t="n">
        <f aca="false">B52*((1-K52)-Z52)/2</f>
        <v>589.079999372169</v>
      </c>
      <c r="AC52" s="10" t="n">
        <f aca="false">J52-B52</f>
        <v>28310.8399318275</v>
      </c>
      <c r="AD52" s="10" t="n">
        <f aca="false">V52-AA52</f>
        <v>20578.7012717468</v>
      </c>
      <c r="AE52" s="10" t="n">
        <f aca="false">W52-AB52</f>
        <v>7459.8167609845</v>
      </c>
      <c r="AF52" s="6" t="n">
        <f aca="false">IF(AC52&gt;0,(AD52-AE52)/AC52,0)</f>
        <v>0.463387329459406</v>
      </c>
      <c r="AG52" s="6" t="n">
        <f aca="false">R52-M52</f>
        <v>0.0696635720954443</v>
      </c>
      <c r="AH52" s="2" t="str">
        <f aca="false">IF(V52&gt;W52,"D","R")</f>
        <v>D</v>
      </c>
    </row>
    <row r="53" customFormat="false" ht="15" hidden="false" customHeight="false" outlineLevel="0" collapsed="false">
      <c r="A53" s="2" t="s">
        <v>164</v>
      </c>
      <c r="B53" s="20" t="n">
        <v>8449</v>
      </c>
      <c r="C53" s="20" t="n">
        <v>34324</v>
      </c>
      <c r="D53" s="20" t="n">
        <v>52746</v>
      </c>
      <c r="E53" s="20" t="n">
        <v>34158</v>
      </c>
      <c r="F53" s="20" t="n">
        <v>17589</v>
      </c>
      <c r="G53" s="20" t="n">
        <v>22640</v>
      </c>
      <c r="H53" s="20" t="n">
        <v>11016</v>
      </c>
      <c r="I53" s="21" t="n">
        <v>0.314531751530663</v>
      </c>
      <c r="J53" s="22" t="n">
        <f aca="false">B53*D53/C53*Assumptions!$B$20</f>
        <v>61525.9337784393</v>
      </c>
      <c r="K53" s="6" t="n">
        <f aca="false">(D53-E53-F53)/D53</f>
        <v>0.0189398248208395</v>
      </c>
      <c r="L53" s="6" t="n">
        <f aca="false">E53/(E53+F53)</f>
        <v>0.660096237463041</v>
      </c>
      <c r="M53" s="6" t="n">
        <f aca="false">(E53-F53)/D53</f>
        <v>0.314128085542032</v>
      </c>
      <c r="N53" s="6" t="n">
        <f aca="false">(I53-Assumptions!$B$10)-(M53-Assumptions!$B$8)</f>
        <v>0.0318989793524699</v>
      </c>
      <c r="O53" s="6" t="n">
        <f aca="false">Assumptions!$B$4*N53</f>
        <v>0.0159494896762349</v>
      </c>
      <c r="P53" s="23" t="n">
        <f aca="false">4*L53*(1-L53)</f>
        <v>0.89747677900071</v>
      </c>
      <c r="Q53" s="6" t="n">
        <f aca="false">MAX(-(1-K53),MIN(1-K53,M53+O53+Assumptions!$B$5*P53/Assumptions!$B$21))</f>
        <v>0.330077575218267</v>
      </c>
      <c r="R53" s="6" t="n">
        <f aca="false">MAX(-(1-K53),MIN(1-K53,M53+O53+Assumptions!$B$6*P53/Assumptions!$B$21))</f>
        <v>0.38626558401444</v>
      </c>
      <c r="S53" s="6" t="n">
        <f aca="false">MAX(-(1-K53),MIN(1-K53,M53+O53+Assumptions!$B$7*P53/Assumptions!$B$21))</f>
        <v>0.407214709650626</v>
      </c>
      <c r="T53" s="10" t="n">
        <f aca="false">J53*((1-K53)+Q53)/2</f>
        <v>40334.487202682</v>
      </c>
      <c r="U53" s="10" t="n">
        <f aca="false">J53*((1-K53)-Q53)/2</f>
        <v>20026.1561680551</v>
      </c>
      <c r="V53" s="10" t="n">
        <f aca="false">J53*((1-K53)+R53)/2</f>
        <v>42062.9970568499</v>
      </c>
      <c r="W53" s="10" t="n">
        <f aca="false">J53*((1-K53)-R53)/2</f>
        <v>18297.6463138873</v>
      </c>
      <c r="X53" s="10" t="n">
        <f aca="false">J53*((1-K53)+S53)/2</f>
        <v>42707.454315154</v>
      </c>
      <c r="Y53" s="10" t="n">
        <f aca="false">J53*((1-K53)-S53)/2</f>
        <v>17653.1890555832</v>
      </c>
      <c r="Z53" s="6" t="n">
        <f aca="false">MAX(-(1-K53),MIN(1-K53,((G53-H53)/C53)+O53+Assumptions!$B$6*P53/Assumptions!$B$21))</f>
        <v>0.4107926668677</v>
      </c>
      <c r="AA53" s="10" t="n">
        <f aca="false">B53*((1-K53)+Z53)/2</f>
        <v>5879.88233122696</v>
      </c>
      <c r="AB53" s="10" t="n">
        <f aca="false">B53*((1-K53)-Z53)/2</f>
        <v>2409.09508886177</v>
      </c>
      <c r="AC53" s="10" t="n">
        <f aca="false">J53-B53</f>
        <v>53076.9337784393</v>
      </c>
      <c r="AD53" s="10" t="n">
        <f aca="false">V53-AA53</f>
        <v>36183.1147256229</v>
      </c>
      <c r="AE53" s="10" t="n">
        <f aca="false">W53-AB53</f>
        <v>15888.5512250255</v>
      </c>
      <c r="AF53" s="6" t="n">
        <f aca="false">IF(AC53&gt;0,(AD53-AE53)/AC53,0)</f>
        <v>0.382361264222866</v>
      </c>
      <c r="AG53" s="6" t="n">
        <f aca="false">R53-M53</f>
        <v>0.072137498472408</v>
      </c>
      <c r="AH53" s="2" t="str">
        <f aca="false">IF(V53&gt;W53,"D","R")</f>
        <v>D</v>
      </c>
    </row>
    <row r="54" customFormat="false" ht="15" hidden="false" customHeight="false" outlineLevel="0" collapsed="false">
      <c r="A54" s="2" t="s">
        <v>165</v>
      </c>
      <c r="B54" s="20" t="n">
        <v>322</v>
      </c>
      <c r="C54" s="20" t="n">
        <v>1997</v>
      </c>
      <c r="D54" s="20" t="n">
        <v>3887</v>
      </c>
      <c r="E54" s="20" t="n">
        <v>1650</v>
      </c>
      <c r="F54" s="20" t="n">
        <v>2209</v>
      </c>
      <c r="G54" s="20" t="n">
        <v>786</v>
      </c>
      <c r="H54" s="20" t="n">
        <v>1185</v>
      </c>
      <c r="I54" s="21" t="n">
        <v>-0.114777618364419</v>
      </c>
      <c r="J54" s="22" t="n">
        <f aca="false">B54*D54/C54*Assumptions!$B$20</f>
        <v>2969.98060965425</v>
      </c>
      <c r="K54" s="6" t="n">
        <f aca="false">(D54-E54-F54)/D54</f>
        <v>0.00720349884229483</v>
      </c>
      <c r="L54" s="6" t="n">
        <f aca="false">E54/(E54+F54)</f>
        <v>0.427571909821197</v>
      </c>
      <c r="M54" s="6" t="n">
        <f aca="false">(E54-F54)/D54</f>
        <v>-0.1438127090301</v>
      </c>
      <c r="N54" s="6" t="n">
        <f aca="false">(I54-Assumptions!$B$10)-(M54-Assumptions!$B$8)</f>
        <v>0.0605304040295202</v>
      </c>
      <c r="O54" s="6" t="n">
        <f aca="false">Assumptions!$B$4*N54</f>
        <v>0.0302652020147601</v>
      </c>
      <c r="P54" s="23" t="n">
        <f aca="false">4*L54*(1-L54)</f>
        <v>0.979016687012205</v>
      </c>
      <c r="Q54" s="6" t="n">
        <f aca="false">MAX(-(1-K54),MIN(1-K54,M54+O54+Assumptions!$B$5*P54/Assumptions!$B$21))</f>
        <v>-0.11354750701534</v>
      </c>
      <c r="R54" s="6" t="n">
        <f aca="false">MAX(-(1-K54),MIN(1-K54,M54+O54+Assumptions!$B$6*P54/Assumptions!$B$21))</f>
        <v>-0.052254558263294</v>
      </c>
      <c r="S54" s="6" t="n">
        <f aca="false">MAX(-(1-K54),MIN(1-K54,M54+O54+Assumptions!$B$7*P54/Assumptions!$B$21))</f>
        <v>-0.0294021078645461</v>
      </c>
      <c r="T54" s="10" t="n">
        <f aca="false">J54*((1-K54)+Q54)/2</f>
        <v>1305.67623183041</v>
      </c>
      <c r="U54" s="10" t="n">
        <f aca="false">J54*((1-K54)-Q54)/2</f>
        <v>1642.91012594055</v>
      </c>
      <c r="V54" s="10" t="n">
        <f aca="false">J54*((1-K54)+R54)/2</f>
        <v>1396.69566648147</v>
      </c>
      <c r="W54" s="10" t="n">
        <f aca="false">J54*((1-K54)-R54)/2</f>
        <v>1551.8906912895</v>
      </c>
      <c r="X54" s="10" t="n">
        <f aca="false">J54*((1-K54)+S54)/2</f>
        <v>1430.63133376515</v>
      </c>
      <c r="Y54" s="10" t="n">
        <f aca="false">J54*((1-K54)-S54)/2</f>
        <v>1517.95502400581</v>
      </c>
      <c r="Z54" s="6" t="n">
        <f aca="false">MAX(-(1-K54),MIN(1-K54,((G54-H54)/C54)+O54+Assumptions!$B$6*P54/Assumptions!$B$21))</f>
        <v>-0.108241548782518</v>
      </c>
      <c r="AA54" s="10" t="n">
        <f aca="false">B54*((1-K54)+Z54)/2</f>
        <v>142.413347332405</v>
      </c>
      <c r="AB54" s="10" t="n">
        <f aca="false">B54*((1-K54)-Z54)/2</f>
        <v>177.267126040376</v>
      </c>
      <c r="AC54" s="10" t="n">
        <f aca="false">J54-B54</f>
        <v>2647.98060965425</v>
      </c>
      <c r="AD54" s="10" t="n">
        <f aca="false">V54-AA54</f>
        <v>1254.28231914906</v>
      </c>
      <c r="AE54" s="10" t="n">
        <f aca="false">W54-AB54</f>
        <v>1374.62356524912</v>
      </c>
      <c r="AF54" s="6" t="n">
        <f aca="false">IF(AC54&gt;0,(AD54-AE54)/AC54,0)</f>
        <v>-0.0454464227046489</v>
      </c>
      <c r="AG54" s="6" t="n">
        <f aca="false">R54-M54</f>
        <v>0.0915581507668063</v>
      </c>
      <c r="AH54" s="2" t="str">
        <f aca="false">IF(V54&gt;W54,"D","R")</f>
        <v>R</v>
      </c>
    </row>
    <row r="55" customFormat="false" ht="15" hidden="false" customHeight="false" outlineLevel="0" collapsed="false">
      <c r="A55" s="2" t="s">
        <v>166</v>
      </c>
      <c r="B55" s="20" t="n">
        <v>80</v>
      </c>
      <c r="C55" s="20" t="n">
        <v>661</v>
      </c>
      <c r="D55" s="20" t="n">
        <v>1060</v>
      </c>
      <c r="E55" s="20" t="n">
        <v>100</v>
      </c>
      <c r="F55" s="20" t="n">
        <v>937</v>
      </c>
      <c r="G55" s="20" t="n">
        <v>74</v>
      </c>
      <c r="H55" s="20" t="n">
        <v>571</v>
      </c>
      <c r="I55" s="21" t="n">
        <v>-0.820584144645341</v>
      </c>
      <c r="J55" s="22" t="n">
        <f aca="false">B55*D55/C55*Assumptions!$B$20</f>
        <v>607.932916993692</v>
      </c>
      <c r="K55" s="6" t="n">
        <f aca="false">(D55-E55-F55)/D55</f>
        <v>0.0216981132075472</v>
      </c>
      <c r="L55" s="6" t="n">
        <f aca="false">E55/(E55+F55)</f>
        <v>0.0964320154291225</v>
      </c>
      <c r="M55" s="6" t="n">
        <f aca="false">(E55-F55)/D55</f>
        <v>-0.789622641509434</v>
      </c>
      <c r="N55" s="6" t="n">
        <f aca="false">(I55-Assumptions!$B$10)-(M55-Assumptions!$B$8)</f>
        <v>0.000533810227931864</v>
      </c>
      <c r="O55" s="6" t="n">
        <f aca="false">Assumptions!$B$4*N55</f>
        <v>0.000266905113965932</v>
      </c>
      <c r="P55" s="23" t="n">
        <f aca="false">4*L55*(1-L55)</f>
        <v>0.3485315273176</v>
      </c>
      <c r="Q55" s="6" t="n">
        <f aca="false">MAX(-(1-K55),MIN(1-K55,M55+O55+Assumptions!$B$5*P55/Assumptions!$B$21))</f>
        <v>-0.789355736395468</v>
      </c>
      <c r="R55" s="6" t="n">
        <f aca="false">MAX(-(1-K55),MIN(1-K55,M55+O55+Assumptions!$B$6*P55/Assumptions!$B$21))</f>
        <v>-0.767535347299195</v>
      </c>
      <c r="S55" s="6" t="n">
        <f aca="false">MAX(-(1-K55),MIN(1-K55,M55+O55+Assumptions!$B$7*P55/Assumptions!$B$21))</f>
        <v>-0.759399837919133</v>
      </c>
      <c r="T55" s="10" t="n">
        <f aca="false">J55*((1-K55)+Q55)/2</f>
        <v>57.4332921827839</v>
      </c>
      <c r="U55" s="10" t="n">
        <f aca="false">J55*((1-K55)-Q55)/2</f>
        <v>537.308627555384</v>
      </c>
      <c r="V55" s="10" t="n">
        <f aca="false">J55*((1-K55)+R55)/2</f>
        <v>64.0659585794011</v>
      </c>
      <c r="W55" s="10" t="n">
        <f aca="false">J55*((1-K55)-R55)/2</f>
        <v>530.675961158767</v>
      </c>
      <c r="X55" s="10" t="n">
        <f aca="false">J55*((1-K55)+S55)/2</f>
        <v>66.5388805537265</v>
      </c>
      <c r="Y55" s="10" t="n">
        <f aca="false">J55*((1-K55)-S55)/2</f>
        <v>528.203039184442</v>
      </c>
      <c r="Z55" s="6" t="n">
        <f aca="false">MAX(-(1-K55),MIN(1-K55,((G55-H55)/C55)+O55+Assumptions!$B$6*P55/Assumptions!$B$21))</f>
        <v>-0.729803779919867</v>
      </c>
      <c r="AA55" s="10" t="n">
        <f aca="false">B55*((1-K55)+Z55)/2</f>
        <v>9.93992427490341</v>
      </c>
      <c r="AB55" s="10" t="n">
        <f aca="false">B55*((1-K55)-Z55)/2</f>
        <v>68.3242266684928</v>
      </c>
      <c r="AC55" s="10" t="n">
        <f aca="false">J55-B55</f>
        <v>527.932916993692</v>
      </c>
      <c r="AD55" s="10" t="n">
        <f aca="false">V55-AA55</f>
        <v>54.1260343044977</v>
      </c>
      <c r="AE55" s="10" t="n">
        <f aca="false">W55-AB55</f>
        <v>462.351734490274</v>
      </c>
      <c r="AF55" s="6" t="n">
        <f aca="false">IF(AC55&gt;0,(AD55-AE55)/AC55,0)</f>
        <v>-0.773252977879109</v>
      </c>
      <c r="AG55" s="6" t="n">
        <f aca="false">R55-M55</f>
        <v>0.0220872942102386</v>
      </c>
      <c r="AH55" s="2" t="str">
        <f aca="false">IF(V55&gt;W55,"D","R")</f>
        <v>R</v>
      </c>
    </row>
    <row r="56" customFormat="false" ht="15" hidden="false" customHeight="false" outlineLevel="0" collapsed="false">
      <c r="A56" s="2" t="s">
        <v>167</v>
      </c>
      <c r="B56" s="20" t="n">
        <v>2603</v>
      </c>
      <c r="C56" s="20" t="n">
        <v>12126</v>
      </c>
      <c r="D56" s="20" t="n">
        <v>25308</v>
      </c>
      <c r="E56" s="20" t="n">
        <v>6473</v>
      </c>
      <c r="F56" s="20" t="n">
        <v>18231</v>
      </c>
      <c r="G56" s="20" t="n">
        <v>3241</v>
      </c>
      <c r="H56" s="20" t="n">
        <v>8574</v>
      </c>
      <c r="I56" s="21" t="n">
        <v>-0.49108818011257</v>
      </c>
      <c r="J56" s="22" t="n">
        <f aca="false">B56*D56/C56*Assumptions!$B$20</f>
        <v>25743.9804205672</v>
      </c>
      <c r="K56" s="6" t="n">
        <f aca="false">(D56-E56-F56)/D56</f>
        <v>0.0238659712343923</v>
      </c>
      <c r="L56" s="6" t="n">
        <f aca="false">E56/(E56+F56)</f>
        <v>0.262022344559586</v>
      </c>
      <c r="M56" s="6" t="n">
        <f aca="false">(E56-F56)/D56</f>
        <v>-0.464596175122491</v>
      </c>
      <c r="N56" s="6" t="n">
        <f aca="false">(I56-Assumptions!$B$10)-(M56-Assumptions!$B$8)</f>
        <v>0.00500330837375923</v>
      </c>
      <c r="O56" s="6" t="n">
        <f aca="false">Assumptions!$B$4*N56</f>
        <v>0.00250165418687962</v>
      </c>
      <c r="P56" s="23" t="n">
        <f aca="false">4*L56*(1-L56)</f>
        <v>0.773466542044333</v>
      </c>
      <c r="Q56" s="6" t="n">
        <f aca="false">MAX(-(1-K56),MIN(1-K56,M56+O56+Assumptions!$B$5*P56/Assumptions!$B$21))</f>
        <v>-0.462094520935611</v>
      </c>
      <c r="R56" s="6" t="n">
        <f aca="false">MAX(-(1-K56),MIN(1-K56,M56+O56+Assumptions!$B$6*P56/Assumptions!$B$21))</f>
        <v>-0.413670376840962</v>
      </c>
      <c r="S56" s="6" t="n">
        <f aca="false">MAX(-(1-K56),MIN(1-K56,M56+O56+Assumptions!$B$7*P56/Assumptions!$B$21))</f>
        <v>-0.395615928922303</v>
      </c>
      <c r="T56" s="10" t="n">
        <f aca="false">J56*((1-K56)+Q56)/2</f>
        <v>6616.7115124867</v>
      </c>
      <c r="U56" s="10" t="n">
        <f aca="false">J56*((1-K56)-Q56)/2</f>
        <v>18512.8638119044</v>
      </c>
      <c r="V56" s="10" t="n">
        <f aca="false">J56*((1-K56)+R56)/2</f>
        <v>7240.0266212144</v>
      </c>
      <c r="W56" s="10" t="n">
        <f aca="false">J56*((1-K56)-R56)/2</f>
        <v>17889.5487031767</v>
      </c>
      <c r="X56" s="10" t="n">
        <f aca="false">J56*((1-K56)+S56)/2</f>
        <v>7472.42329807544</v>
      </c>
      <c r="Y56" s="10" t="n">
        <f aca="false">J56*((1-K56)-S56)/2</f>
        <v>17657.1520263157</v>
      </c>
      <c r="Z56" s="6" t="n">
        <f aca="false">MAX(-(1-K56),MIN(1-K56,((G56-H56)/C56)+O56+Assumptions!$B$6*P56/Assumptions!$B$21))</f>
        <v>-0.388872981200575</v>
      </c>
      <c r="AA56" s="10" t="n">
        <f aca="false">B56*((1-K56)+Z56)/2</f>
        <v>764.32025340589</v>
      </c>
      <c r="AB56" s="10" t="n">
        <f aca="false">B56*((1-K56)-Z56)/2</f>
        <v>1776.55662347099</v>
      </c>
      <c r="AC56" s="10" t="n">
        <f aca="false">J56-B56</f>
        <v>23140.9804205672</v>
      </c>
      <c r="AD56" s="10" t="n">
        <f aca="false">V56-AA56</f>
        <v>6475.70636780851</v>
      </c>
      <c r="AE56" s="10" t="n">
        <f aca="false">W56-AB56</f>
        <v>16112.9920797058</v>
      </c>
      <c r="AF56" s="6" t="n">
        <f aca="false">IF(AC56&gt;0,(AD56-AE56)/AC56,0)</f>
        <v>-0.416459697763361</v>
      </c>
      <c r="AG56" s="6" t="n">
        <f aca="false">R56-M56</f>
        <v>0.0509257982815294</v>
      </c>
      <c r="AH56" s="2" t="str">
        <f aca="false">IF(V56&gt;W56,"D","R")</f>
        <v>R</v>
      </c>
    </row>
    <row r="57" customFormat="false" ht="15" hidden="false" customHeight="false" outlineLevel="0" collapsed="false">
      <c r="A57" s="2" t="s">
        <v>168</v>
      </c>
      <c r="B57" s="20" t="n">
        <v>710</v>
      </c>
      <c r="C57" s="20" t="n">
        <v>3616</v>
      </c>
      <c r="D57" s="20" t="n">
        <v>7302</v>
      </c>
      <c r="E57" s="20" t="n">
        <v>2077</v>
      </c>
      <c r="F57" s="20" t="n">
        <v>5135</v>
      </c>
      <c r="G57" s="20" t="n">
        <v>1123</v>
      </c>
      <c r="H57" s="20" t="n">
        <v>2440</v>
      </c>
      <c r="I57" s="21" t="n">
        <v>-0.433830430701846</v>
      </c>
      <c r="J57" s="22" t="n">
        <f aca="false">B57*D57/C57*Assumptions!$B$20</f>
        <v>6794.11700779883</v>
      </c>
      <c r="K57" s="6" t="n">
        <f aca="false">(D57-E57-F57)/D57</f>
        <v>0.0123253903040263</v>
      </c>
      <c r="L57" s="6" t="n">
        <f aca="false">E57/(E57+F57)</f>
        <v>0.287992235163616</v>
      </c>
      <c r="M57" s="6" t="n">
        <f aca="false">(E57-F57)/D57</f>
        <v>-0.418789372774582</v>
      </c>
      <c r="N57" s="6" t="n">
        <f aca="false">(I57-Assumptions!$B$10)-(M57-Assumptions!$B$8)</f>
        <v>0.0164542554365752</v>
      </c>
      <c r="O57" s="6" t="n">
        <f aca="false">Assumptions!$B$4*N57</f>
        <v>0.0082271277182876</v>
      </c>
      <c r="P57" s="23" t="n">
        <f aca="false">4*L57*(1-L57)</f>
        <v>0.820210830596322</v>
      </c>
      <c r="Q57" s="6" t="n">
        <f aca="false">MAX(-(1-K57),MIN(1-K57,M57+O57+Assumptions!$B$5*P57/Assumptions!$B$21))</f>
        <v>-0.410562245056295</v>
      </c>
      <c r="R57" s="6" t="n">
        <f aca="false">MAX(-(1-K57),MIN(1-K57,M57+O57+Assumptions!$B$6*P57/Assumptions!$B$21))</f>
        <v>-0.359211597950331</v>
      </c>
      <c r="S57" s="6" t="n">
        <f aca="false">MAX(-(1-K57),MIN(1-K57,M57+O57+Assumptions!$B$7*P57/Assumptions!$B$21))</f>
        <v>-0.340066033251203</v>
      </c>
      <c r="T57" s="10" t="n">
        <f aca="false">J57*((1-K57)+Q57)/2</f>
        <v>1960.48446600472</v>
      </c>
      <c r="U57" s="10" t="n">
        <f aca="false">J57*((1-K57)-Q57)/2</f>
        <v>4749.89239790176</v>
      </c>
      <c r="V57" s="10" t="n">
        <f aca="false">J57*((1-K57)+R57)/2</f>
        <v>2134.92561843677</v>
      </c>
      <c r="W57" s="10" t="n">
        <f aca="false">J57*((1-K57)-R57)/2</f>
        <v>4575.45124546971</v>
      </c>
      <c r="X57" s="10" t="n">
        <f aca="false">J57*((1-K57)+S57)/2</f>
        <v>2199.9642218099</v>
      </c>
      <c r="Y57" s="10" t="n">
        <f aca="false">J57*((1-K57)-S57)/2</f>
        <v>4510.41264209658</v>
      </c>
      <c r="Z57" s="6" t="n">
        <f aca="false">MAX(-(1-K57),MIN(1-K57,((G57-H57)/C57)+O57+Assumptions!$B$6*P57/Assumptions!$B$21))</f>
        <v>-0.30463682694566</v>
      </c>
      <c r="AA57" s="10" t="n">
        <f aca="false">B57*((1-K57)+Z57)/2</f>
        <v>242.478412876361</v>
      </c>
      <c r="AB57" s="10" t="n">
        <f aca="false">B57*((1-K57)-Z57)/2</f>
        <v>458.77056000778</v>
      </c>
      <c r="AC57" s="10" t="n">
        <f aca="false">J57-B57</f>
        <v>6084.11700779883</v>
      </c>
      <c r="AD57" s="10" t="n">
        <f aca="false">V57-AA57</f>
        <v>1892.44720556041</v>
      </c>
      <c r="AE57" s="10" t="n">
        <f aca="false">W57-AB57</f>
        <v>4116.68068546193</v>
      </c>
      <c r="AF57" s="6" t="n">
        <f aca="false">IF(AC57&gt;0,(AD57-AE57)/AC57,0)</f>
        <v>-0.365580326126276</v>
      </c>
      <c r="AG57" s="6" t="n">
        <f aca="false">R57-M57</f>
        <v>0.0595777748242515</v>
      </c>
      <c r="AH57" s="2" t="str">
        <f aca="false">IF(V57&gt;W57,"D","R")</f>
        <v>R</v>
      </c>
    </row>
    <row r="58" customFormat="false" ht="15" hidden="false" customHeight="false" outlineLevel="0" collapsed="false">
      <c r="A58" s="2" t="s">
        <v>169</v>
      </c>
      <c r="B58" s="20" t="n">
        <v>752</v>
      </c>
      <c r="C58" s="20" t="n">
        <v>3273</v>
      </c>
      <c r="D58" s="20" t="n">
        <v>7544</v>
      </c>
      <c r="E58" s="20" t="n">
        <v>2157</v>
      </c>
      <c r="F58" s="20" t="n">
        <v>5329</v>
      </c>
      <c r="G58" s="20" t="n">
        <v>1062</v>
      </c>
      <c r="H58" s="20" t="n">
        <v>2170</v>
      </c>
      <c r="I58" s="21" t="n">
        <v>-0.441418026821915</v>
      </c>
      <c r="J58" s="22" t="n">
        <f aca="false">B58*D58/C58*Assumptions!$B$20</f>
        <v>8213.62330888178</v>
      </c>
      <c r="K58" s="6" t="n">
        <f aca="false">(D58-E58-F58)/D58</f>
        <v>0.00768822905620361</v>
      </c>
      <c r="L58" s="6" t="n">
        <f aca="false">E58/(E58+F58)</f>
        <v>0.28813785733369</v>
      </c>
      <c r="M58" s="6" t="n">
        <f aca="false">(E58-F58)/D58</f>
        <v>-0.420466595970308</v>
      </c>
      <c r="N58" s="6" t="n">
        <f aca="false">(I58-Assumptions!$B$10)-(M58-Assumptions!$B$8)</f>
        <v>0.0105438825122314</v>
      </c>
      <c r="O58" s="6" t="n">
        <f aca="false">Assumptions!$B$4*N58</f>
        <v>0.00527194125611569</v>
      </c>
      <c r="P58" s="23" t="n">
        <f aca="false">4*L58*(1-L58)</f>
        <v>0.82045773001936</v>
      </c>
      <c r="Q58" s="6" t="n">
        <f aca="false">MAX(-(1-K58),MIN(1-K58,M58+O58+Assumptions!$B$5*P58/Assumptions!$B$21))</f>
        <v>-0.415194654714192</v>
      </c>
      <c r="R58" s="6" t="n">
        <f aca="false">MAX(-(1-K58),MIN(1-K58,M58+O58+Assumptions!$B$6*P58/Assumptions!$B$21))</f>
        <v>-0.363828550064058</v>
      </c>
      <c r="S58" s="6" t="n">
        <f aca="false">MAX(-(1-K58),MIN(1-K58,M58+O58+Assumptions!$B$7*P58/Assumptions!$B$21))</f>
        <v>-0.344677222177342</v>
      </c>
      <c r="T58" s="10" t="n">
        <f aca="false">J58*((1-K58)+Q58)/2</f>
        <v>2370.11129890906</v>
      </c>
      <c r="U58" s="10" t="n">
        <f aca="false">J58*((1-K58)-Q58)/2</f>
        <v>5780.36379259267</v>
      </c>
      <c r="V58" s="10" t="n">
        <f aca="false">J58*((1-K58)+R58)/2</f>
        <v>2581.06221612946</v>
      </c>
      <c r="W58" s="10" t="n">
        <f aca="false">J58*((1-K58)-R58)/2</f>
        <v>5569.41287537227</v>
      </c>
      <c r="X58" s="10" t="n">
        <f aca="false">J58*((1-K58)+S58)/2</f>
        <v>2659.71311269264</v>
      </c>
      <c r="Y58" s="10" t="n">
        <f aca="false">J58*((1-K58)-S58)/2</f>
        <v>5490.76197880908</v>
      </c>
      <c r="Z58" s="6" t="n">
        <f aca="false">MAX(-(1-K58),MIN(1-K58,((G58-H58)/C58)+O58+Assumptions!$B$6*P58/Assumptions!$B$21))</f>
        <v>-0.281889299037227</v>
      </c>
      <c r="AA58" s="10" t="n">
        <f aca="false">B58*((1-K58)+Z58)/2</f>
        <v>267.11884943687</v>
      </c>
      <c r="AB58" s="10" t="n">
        <f aca="false">B58*((1-K58)-Z58)/2</f>
        <v>479.099602312865</v>
      </c>
      <c r="AC58" s="10" t="n">
        <f aca="false">J58-B58</f>
        <v>7461.62330888178</v>
      </c>
      <c r="AD58" s="10" t="n">
        <f aca="false">V58-AA58</f>
        <v>2313.94336669259</v>
      </c>
      <c r="AE58" s="10" t="n">
        <f aca="false">W58-AB58</f>
        <v>5090.3132730594</v>
      </c>
      <c r="AF58" s="6" t="n">
        <f aca="false">IF(AC58&gt;0,(AD58-AE58)/AC58,0)</f>
        <v>-0.372086581087793</v>
      </c>
      <c r="AG58" s="6" t="n">
        <f aca="false">R58-M58</f>
        <v>0.05663804590625</v>
      </c>
      <c r="AH58" s="2" t="str">
        <f aca="false">IF(V58&gt;W58,"D","R")</f>
        <v>R</v>
      </c>
    </row>
    <row r="59" customFormat="false" ht="15" hidden="false" customHeight="false" outlineLevel="0" collapsed="false">
      <c r="A59" s="2" t="s">
        <v>170</v>
      </c>
      <c r="B59" s="20" t="n">
        <v>400</v>
      </c>
      <c r="C59" s="20" t="n">
        <v>2029</v>
      </c>
      <c r="D59" s="20" t="n">
        <v>3336</v>
      </c>
      <c r="E59" s="20" t="n">
        <v>968</v>
      </c>
      <c r="F59" s="20" t="n">
        <v>2314</v>
      </c>
      <c r="G59" s="20" t="n">
        <v>560</v>
      </c>
      <c r="H59" s="20" t="n">
        <v>1419</v>
      </c>
      <c r="I59" s="21" t="n">
        <v>-0.423421300659755</v>
      </c>
      <c r="J59" s="22" t="n">
        <f aca="false">B59*D59/C59*Assumptions!$B$20</f>
        <v>3116.48651982834</v>
      </c>
      <c r="K59" s="6" t="n">
        <f aca="false">(D59-E59-F59)/D59</f>
        <v>0.0161870503597122</v>
      </c>
      <c r="L59" s="6" t="n">
        <f aca="false">E59/(E59+F59)</f>
        <v>0.294942108470445</v>
      </c>
      <c r="M59" s="6" t="n">
        <f aca="false">(E59-F59)/D59</f>
        <v>-0.40347721822542</v>
      </c>
      <c r="N59" s="6" t="n">
        <f aca="false">(I59-Assumptions!$B$10)-(M59-Assumptions!$B$8)</f>
        <v>0.0115512309295034</v>
      </c>
      <c r="O59" s="6" t="n">
        <f aca="false">Assumptions!$B$4*N59</f>
        <v>0.00577561546475169</v>
      </c>
      <c r="P59" s="23" t="n">
        <f aca="false">4*L59*(1-L59)</f>
        <v>0.831805044485813</v>
      </c>
      <c r="Q59" s="6" t="n">
        <f aca="false">MAX(-(1-K59),MIN(1-K59,M59+O59+Assumptions!$B$5*P59/Assumptions!$B$21))</f>
        <v>-0.397701602760668</v>
      </c>
      <c r="R59" s="6" t="n">
        <f aca="false">MAX(-(1-K59),MIN(1-K59,M59+O59+Assumptions!$B$6*P59/Assumptions!$B$21))</f>
        <v>-0.345625080838497</v>
      </c>
      <c r="S59" s="6" t="n">
        <f aca="false">MAX(-(1-K59),MIN(1-K59,M59+O59+Assumptions!$B$7*P59/Assumptions!$B$21))</f>
        <v>-0.326208881122278</v>
      </c>
      <c r="T59" s="10" t="n">
        <f aca="false">J59*((1-K59)+Q59)/2</f>
        <v>913.304055834384</v>
      </c>
      <c r="U59" s="10" t="n">
        <f aca="false">J59*((1-K59)-Q59)/2</f>
        <v>2152.73573975213</v>
      </c>
      <c r="V59" s="10" t="n">
        <f aca="false">J59*((1-K59)+R59)/2</f>
        <v>994.45194511938</v>
      </c>
      <c r="W59" s="10" t="n">
        <f aca="false">J59*((1-K59)-R59)/2</f>
        <v>2071.58785046714</v>
      </c>
      <c r="X59" s="10" t="n">
        <f aca="false">J59*((1-K59)+S59)/2</f>
        <v>1024.70710746033</v>
      </c>
      <c r="Y59" s="10" t="n">
        <f aca="false">J59*((1-K59)-S59)/2</f>
        <v>2041.33268812619</v>
      </c>
      <c r="Z59" s="6" t="n">
        <f aca="false">MAX(-(1-K59),MIN(1-K59,((G59-H59)/C59)+O59+Assumptions!$B$6*P59/Assumptions!$B$21))</f>
        <v>-0.365509124318351</v>
      </c>
      <c r="AA59" s="10" t="n">
        <f aca="false">B59*((1-K59)+Z59)/2</f>
        <v>123.660765064387</v>
      </c>
      <c r="AB59" s="10" t="n">
        <f aca="false">B59*((1-K59)-Z59)/2</f>
        <v>269.864414791728</v>
      </c>
      <c r="AC59" s="10" t="n">
        <f aca="false">J59-B59</f>
        <v>2716.48651982834</v>
      </c>
      <c r="AD59" s="10" t="n">
        <f aca="false">V59-AA59</f>
        <v>870.791180054993</v>
      </c>
      <c r="AE59" s="10" t="n">
        <f aca="false">W59-AB59</f>
        <v>1801.72343567541</v>
      </c>
      <c r="AF59" s="6" t="n">
        <f aca="false">IF(AC59&gt;0,(AD59-AE59)/AC59,0)</f>
        <v>-0.342697174760596</v>
      </c>
      <c r="AG59" s="6" t="n">
        <f aca="false">R59-M59</f>
        <v>0.0578521373869228</v>
      </c>
      <c r="AH59" s="2" t="str">
        <f aca="false">IF(V59&gt;W59,"D","R")</f>
        <v>R</v>
      </c>
    </row>
    <row r="60" customFormat="false" ht="15" hidden="false" customHeight="false" outlineLevel="0" collapsed="false">
      <c r="A60" s="2" t="s">
        <v>171</v>
      </c>
      <c r="B60" s="20" t="n">
        <v>1435</v>
      </c>
      <c r="C60" s="20" t="n">
        <v>5950</v>
      </c>
      <c r="D60" s="20" t="n">
        <v>12556</v>
      </c>
      <c r="E60" s="20" t="n">
        <v>2230</v>
      </c>
      <c r="F60" s="20" t="n">
        <v>10036</v>
      </c>
      <c r="G60" s="20" t="n">
        <v>1245</v>
      </c>
      <c r="H60" s="20" t="n">
        <v>4530</v>
      </c>
      <c r="I60" s="21" t="n">
        <v>-0.647676441351889</v>
      </c>
      <c r="J60" s="22" t="n">
        <f aca="false">B60*D60/C60*Assumptions!$B$20</f>
        <v>14349.8548718194</v>
      </c>
      <c r="K60" s="6" t="n">
        <f aca="false">(D60-E60-F60)/D60</f>
        <v>0.0230965275565467</v>
      </c>
      <c r="L60" s="6" t="n">
        <f aca="false">E60/(E60+F60)</f>
        <v>0.1818033588782</v>
      </c>
      <c r="M60" s="6" t="n">
        <f aca="false">(E60-F60)/D60</f>
        <v>-0.62169480726346</v>
      </c>
      <c r="N60" s="6" t="n">
        <f aca="false">(I60-Assumptions!$B$10)-(M60-Assumptions!$B$8)</f>
        <v>0.0055136792754098</v>
      </c>
      <c r="O60" s="6" t="n">
        <f aca="false">Assumptions!$B$4*N60</f>
        <v>0.0027568396377049</v>
      </c>
      <c r="P60" s="23" t="n">
        <f aca="false">4*L60*(1-L60)</f>
        <v>0.595003590315217</v>
      </c>
      <c r="Q60" s="6" t="n">
        <f aca="false">MAX(-(1-K60),MIN(1-K60,M60+O60+Assumptions!$B$5*P60/Assumptions!$B$21))</f>
        <v>-0.618937967625755</v>
      </c>
      <c r="R60" s="6" t="n">
        <f aca="false">MAX(-(1-K60),MIN(1-K60,M60+O60+Assumptions!$B$6*P60/Assumptions!$B$21))</f>
        <v>-0.581686789936667</v>
      </c>
      <c r="S60" s="6" t="n">
        <f aca="false">MAX(-(1-K60),MIN(1-K60,M60+O60+Assumptions!$B$7*P60/Assumptions!$B$21))</f>
        <v>-0.567798068513284</v>
      </c>
      <c r="T60" s="10" t="n">
        <f aca="false">J60*((1-K60)+Q60)/2</f>
        <v>2568.37652162577</v>
      </c>
      <c r="U60" s="10" t="n">
        <f aca="false">J60*((1-K60)-Q60)/2</f>
        <v>11450.0465317142</v>
      </c>
      <c r="V60" s="10" t="n">
        <f aca="false">J60*((1-K60)+R60)/2</f>
        <v>2835.65101844716</v>
      </c>
      <c r="W60" s="10" t="n">
        <f aca="false">J60*((1-K60)-R60)/2</f>
        <v>11182.7720348928</v>
      </c>
      <c r="X60" s="10" t="n">
        <f aca="false">J60*((1-K60)+S60)/2</f>
        <v>2935.30158683749</v>
      </c>
      <c r="Y60" s="10" t="n">
        <f aca="false">J60*((1-K60)-S60)/2</f>
        <v>11083.1214665025</v>
      </c>
      <c r="Z60" s="6" t="n">
        <f aca="false">MAX(-(1-K60),MIN(1-K60,((G60-H60)/C60)+O60+Assumptions!$B$6*P60/Assumptions!$B$21))</f>
        <v>-0.512092823009341</v>
      </c>
      <c r="AA60" s="10" t="n">
        <f aca="false">B60*((1-K60)+Z60)/2</f>
        <v>333.501640968975</v>
      </c>
      <c r="AB60" s="10" t="n">
        <f aca="false">B60*((1-K60)-Z60)/2</f>
        <v>1068.35484198738</v>
      </c>
      <c r="AC60" s="10" t="n">
        <f aca="false">J60-B60</f>
        <v>12914.8548718194</v>
      </c>
      <c r="AD60" s="10" t="n">
        <f aca="false">V60-AA60</f>
        <v>2502.14937747818</v>
      </c>
      <c r="AE60" s="10" t="n">
        <f aca="false">W60-AB60</f>
        <v>10114.4171929054</v>
      </c>
      <c r="AF60" s="6" t="n">
        <f aca="false">IF(AC60&gt;0,(AD60-AE60)/AC60,0)</f>
        <v>-0.589419539822895</v>
      </c>
      <c r="AG60" s="6" t="n">
        <f aca="false">R60-M60</f>
        <v>0.0400080173267932</v>
      </c>
      <c r="AH60" s="2" t="str">
        <f aca="false">IF(V60&gt;W60,"D","R")</f>
        <v>R</v>
      </c>
    </row>
    <row r="61" customFormat="false" ht="15" hidden="false" customHeight="false" outlineLevel="0" collapsed="false">
      <c r="A61" s="2" t="s">
        <v>52</v>
      </c>
      <c r="B61" s="20" t="n">
        <v>9387</v>
      </c>
      <c r="C61" s="20" t="n">
        <v>38035</v>
      </c>
      <c r="D61" s="20" t="n">
        <v>59958</v>
      </c>
      <c r="E61" s="20" t="n">
        <v>28284</v>
      </c>
      <c r="F61" s="20" t="n">
        <v>30178</v>
      </c>
      <c r="G61" s="20" t="n">
        <v>18937</v>
      </c>
      <c r="H61" s="20" t="n">
        <v>18125</v>
      </c>
      <c r="I61" s="21" t="n">
        <v>-0.0315544062278081</v>
      </c>
      <c r="J61" s="22" t="n">
        <f aca="false">B61*D61/C61*Assumptions!$B$20</f>
        <v>70121.5974933649</v>
      </c>
      <c r="K61" s="6" t="n">
        <f aca="false">(D61-E61-F61)/D61</f>
        <v>0.0249507988925581</v>
      </c>
      <c r="L61" s="6" t="n">
        <f aca="false">E61/(E61+F61)</f>
        <v>0.483801443672813</v>
      </c>
      <c r="M61" s="6" t="n">
        <f aca="false">(E61-F61)/D61</f>
        <v>-0.031588778811835</v>
      </c>
      <c r="N61" s="6" t="n">
        <f aca="false">(I61-Assumptions!$B$10)-(M61-Assumptions!$B$8)</f>
        <v>0.0315296859478656</v>
      </c>
      <c r="O61" s="6" t="n">
        <f aca="false">Assumptions!$B$4*N61</f>
        <v>0.0157648429739328</v>
      </c>
      <c r="P61" s="23" t="n">
        <f aca="false">4*L61*(1-L61)</f>
        <v>0.99895042709166</v>
      </c>
      <c r="Q61" s="6" t="n">
        <f aca="false">MAX(-(1-K61),MIN(1-K61,M61+O61+Assumptions!$B$5*P61/Assumptions!$B$21))</f>
        <v>-0.0158239358379021</v>
      </c>
      <c r="R61" s="6" t="n">
        <f aca="false">MAX(-(1-K61),MIN(1-K61,M61+O61+Assumptions!$B$6*P61/Assumptions!$B$21))</f>
        <v>0.0467169974738918</v>
      </c>
      <c r="S61" s="6" t="n">
        <f aca="false">MAX(-(1-K61),MIN(1-K61,M61+O61+Assumptions!$B$7*P61/Assumptions!$B$21))</f>
        <v>0.0700347461790634</v>
      </c>
      <c r="T61" s="10" t="n">
        <f aca="false">J61*((1-K61)+Q61)/2</f>
        <v>33631.2039783484</v>
      </c>
      <c r="U61" s="10" t="n">
        <f aca="false">J61*((1-K61)-Q61)/2</f>
        <v>34740.8036379346</v>
      </c>
      <c r="V61" s="10" t="n">
        <f aca="false">J61*((1-K61)+R61)/2</f>
        <v>35823.9390546229</v>
      </c>
      <c r="W61" s="10" t="n">
        <f aca="false">J61*((1-K61)-R61)/2</f>
        <v>32548.0685616601</v>
      </c>
      <c r="X61" s="10" t="n">
        <f aca="false">J61*((1-K61)+S61)/2</f>
        <v>36641.4779492006</v>
      </c>
      <c r="Y61" s="10" t="n">
        <f aca="false">J61*((1-K61)-S61)/2</f>
        <v>31730.5296670824</v>
      </c>
      <c r="Z61" s="6" t="n">
        <f aca="false">MAX(-(1-K61),MIN(1-K61,((G61-H61)/C61)+O61+Assumptions!$B$6*P61/Assumptions!$B$21))</f>
        <v>0.0996545340088765</v>
      </c>
      <c r="AA61" s="10" t="n">
        <f aca="false">B61*((1-K61)+Z61)/2</f>
        <v>5044.12198076844</v>
      </c>
      <c r="AB61" s="10" t="n">
        <f aca="false">B61*((1-K61)-Z61)/2</f>
        <v>4108.66487002712</v>
      </c>
      <c r="AC61" s="10" t="n">
        <f aca="false">J61-B61</f>
        <v>60734.5974933649</v>
      </c>
      <c r="AD61" s="10" t="n">
        <f aca="false">V61-AA61</f>
        <v>30779.8170738545</v>
      </c>
      <c r="AE61" s="10" t="n">
        <f aca="false">W61-AB61</f>
        <v>28439.403691633</v>
      </c>
      <c r="AF61" s="6" t="n">
        <f aca="false">IF(AC61&gt;0,(AD61-AE61)/AC61,0)</f>
        <v>0.0385350933210211</v>
      </c>
      <c r="AG61" s="6" t="n">
        <f aca="false">R61-M61</f>
        <v>0.0783057762857268</v>
      </c>
      <c r="AH61" s="2" t="str">
        <f aca="false">IF(V61&gt;W61,"D","R")</f>
        <v>D</v>
      </c>
    </row>
    <row r="62" customFormat="false" ht="15" hidden="false" customHeight="false" outlineLevel="0" collapsed="false">
      <c r="A62" s="2" t="s">
        <v>172</v>
      </c>
      <c r="B62" s="20" t="n">
        <v>3889</v>
      </c>
      <c r="C62" s="20" t="n">
        <v>15492</v>
      </c>
      <c r="D62" s="20" t="n">
        <v>31896</v>
      </c>
      <c r="E62" s="20" t="n">
        <v>9160</v>
      </c>
      <c r="F62" s="20" t="n">
        <v>21923</v>
      </c>
      <c r="G62" s="20" t="n">
        <v>4975</v>
      </c>
      <c r="H62" s="20" t="n">
        <v>10094</v>
      </c>
      <c r="I62" s="21" t="n">
        <v>-0.419531494478966</v>
      </c>
      <c r="J62" s="22" t="n">
        <f aca="false">B62*D62/C62*Assumptions!$B$20</f>
        <v>37942.6748321111</v>
      </c>
      <c r="K62" s="6" t="n">
        <f aca="false">(D62-E62-F62)/D62</f>
        <v>0.0254890895410083</v>
      </c>
      <c r="L62" s="6" t="n">
        <f aca="false">E62/(E62+F62)</f>
        <v>0.294694849274523</v>
      </c>
      <c r="M62" s="6" t="n">
        <f aca="false">(E62-F62)/D62</f>
        <v>-0.40014421871081</v>
      </c>
      <c r="N62" s="6" t="n">
        <f aca="false">(I62-Assumptions!$B$10)-(M62-Assumptions!$B$8)</f>
        <v>0.0121080375956824</v>
      </c>
      <c r="O62" s="6" t="n">
        <f aca="false">Assumptions!$B$4*N62</f>
        <v>0.0060540187978412</v>
      </c>
      <c r="P62" s="23" t="n">
        <f aca="false">4*L62*(1-L62)</f>
        <v>0.831399180342357</v>
      </c>
      <c r="Q62" s="6" t="n">
        <f aca="false">MAX(-(1-K62),MIN(1-K62,M62+O62+Assumptions!$B$5*P62/Assumptions!$B$21))</f>
        <v>-0.394090199912969</v>
      </c>
      <c r="R62" s="6" t="n">
        <f aca="false">MAX(-(1-K62),MIN(1-K62,M62+O62+Assumptions!$B$6*P62/Assumptions!$B$21))</f>
        <v>-0.342039087782556</v>
      </c>
      <c r="S62" s="6" t="n">
        <f aca="false">MAX(-(1-K62),MIN(1-K62,M62+O62+Assumptions!$B$7*P62/Assumptions!$B$21))</f>
        <v>-0.322632361847867</v>
      </c>
      <c r="T62" s="10" t="n">
        <f aca="false">J62*((1-K62)+Q62)/2</f>
        <v>11011.3571430353</v>
      </c>
      <c r="U62" s="10" t="n">
        <f aca="false">J62*((1-K62)-Q62)/2</f>
        <v>25964.1934528547</v>
      </c>
      <c r="V62" s="10" t="n">
        <f aca="false">J62*((1-K62)+R62)/2</f>
        <v>11998.8363541423</v>
      </c>
      <c r="W62" s="10" t="n">
        <f aca="false">J62*((1-K62)-R62)/2</f>
        <v>24976.7142417477</v>
      </c>
      <c r="X62" s="10" t="n">
        <f aca="false">J62*((1-K62)+S62)/2</f>
        <v>12367.0078999902</v>
      </c>
      <c r="Y62" s="10" t="n">
        <f aca="false">J62*((1-K62)-S62)/2</f>
        <v>24608.5426958998</v>
      </c>
      <c r="Z62" s="6" t="n">
        <f aca="false">MAX(-(1-K62),MIN(1-K62,((G62-H62)/C62)+O62+Assumptions!$B$6*P62/Assumptions!$B$21))</f>
        <v>-0.272323477385715</v>
      </c>
      <c r="AA62" s="10" t="n">
        <f aca="false">B62*((1-K62)+Z62)/2</f>
        <v>1365.40346361099</v>
      </c>
      <c r="AB62" s="10" t="n">
        <f aca="false">B62*((1-K62)-Z62)/2</f>
        <v>2424.46946716403</v>
      </c>
      <c r="AC62" s="10" t="n">
        <f aca="false">J62-B62</f>
        <v>34053.6748321111</v>
      </c>
      <c r="AD62" s="10" t="n">
        <f aca="false">V62-AA62</f>
        <v>10633.4328905313</v>
      </c>
      <c r="AE62" s="10" t="n">
        <f aca="false">W62-AB62</f>
        <v>22552.2447745837</v>
      </c>
      <c r="AF62" s="6" t="n">
        <f aca="false">IF(AC62&gt;0,(AD62-AE62)/AC62,0)</f>
        <v>-0.35000075447991</v>
      </c>
      <c r="AG62" s="6" t="n">
        <f aca="false">R62-M62</f>
        <v>0.0581051309282538</v>
      </c>
      <c r="AH62" s="2" t="str">
        <f aca="false">IF(V62&gt;W62,"D","R")</f>
        <v>R</v>
      </c>
    </row>
    <row r="63" customFormat="false" ht="15" hidden="false" customHeight="false" outlineLevel="0" collapsed="false">
      <c r="A63" s="2" t="s">
        <v>46</v>
      </c>
      <c r="B63" s="20" t="n">
        <v>12320</v>
      </c>
      <c r="C63" s="20" t="n">
        <v>64403</v>
      </c>
      <c r="D63" s="20" t="n">
        <v>101853</v>
      </c>
      <c r="E63" s="20" t="n">
        <v>32852</v>
      </c>
      <c r="F63" s="20" t="n">
        <v>66013</v>
      </c>
      <c r="G63" s="20" t="n">
        <v>20078</v>
      </c>
      <c r="H63" s="20" t="n">
        <v>42298</v>
      </c>
      <c r="I63" s="21" t="n">
        <v>-0.331083769141187</v>
      </c>
      <c r="J63" s="22" t="n">
        <f aca="false">B63*D63/C63*Assumptions!$B$20</f>
        <v>92329.3337328082</v>
      </c>
      <c r="K63" s="6" t="n">
        <f aca="false">(D63-E63-F63)/D63</f>
        <v>0.0293363965715296</v>
      </c>
      <c r="L63" s="6" t="n">
        <f aca="false">E63/(E63+F63)</f>
        <v>0.33229150862287</v>
      </c>
      <c r="M63" s="6" t="n">
        <f aca="false">(E63-F63)/D63</f>
        <v>-0.325577057131356</v>
      </c>
      <c r="N63" s="6" t="n">
        <f aca="false">(I63-Assumptions!$B$10)-(M63-Assumptions!$B$8)</f>
        <v>0.0259886013540074</v>
      </c>
      <c r="O63" s="6" t="n">
        <f aca="false">Assumptions!$B$4*N63</f>
        <v>0.0129943006770037</v>
      </c>
      <c r="P63" s="23" t="n">
        <f aca="false">4*L63*(1-L63)</f>
        <v>0.887495447680028</v>
      </c>
      <c r="Q63" s="6" t="n">
        <f aca="false">MAX(-(1-K63),MIN(1-K63,M63+O63+Assumptions!$B$5*P63/Assumptions!$B$21))</f>
        <v>-0.312582756454352</v>
      </c>
      <c r="R63" s="6" t="n">
        <f aca="false">MAX(-(1-K63),MIN(1-K63,M63+O63+Assumptions!$B$6*P63/Assumptions!$B$21))</f>
        <v>-0.257019645310315</v>
      </c>
      <c r="S63" s="6" t="n">
        <f aca="false">MAX(-(1-K63),MIN(1-K63,M63+O63+Assumptions!$B$7*P63/Assumptions!$B$21))</f>
        <v>-0.236303506386148</v>
      </c>
      <c r="T63" s="10" t="n">
        <f aca="false">J63*((1-K63)+Q63)/2</f>
        <v>30380.0830717212</v>
      </c>
      <c r="U63" s="10" t="n">
        <f aca="false">J63*((1-K63)-Q63)/2</f>
        <v>59240.6407115162</v>
      </c>
      <c r="V63" s="10" t="n">
        <f aca="false">J63*((1-K63)+R63)/2</f>
        <v>32945.1355877467</v>
      </c>
      <c r="W63" s="10" t="n">
        <f aca="false">J63*((1-K63)-R63)/2</f>
        <v>56675.5881954907</v>
      </c>
      <c r="X63" s="10" t="n">
        <f aca="false">J63*((1-K63)+S63)/2</f>
        <v>33901.489239939</v>
      </c>
      <c r="Y63" s="10" t="n">
        <f aca="false">J63*((1-K63)-S63)/2</f>
        <v>55719.2345432984</v>
      </c>
      <c r="Z63" s="6" t="n">
        <f aca="false">MAX(-(1-K63),MIN(1-K63,((G63-H63)/C63)+O63+Assumptions!$B$6*P63/Assumptions!$B$21))</f>
        <v>-0.276457571953007</v>
      </c>
      <c r="AA63" s="10" t="n">
        <f aca="false">B63*((1-K63)+Z63)/2</f>
        <v>4276.30915388886</v>
      </c>
      <c r="AB63" s="10" t="n">
        <f aca="false">B63*((1-K63)-Z63)/2</f>
        <v>7682.2664403499</v>
      </c>
      <c r="AC63" s="10" t="n">
        <f aca="false">J63-B63</f>
        <v>80009.3337328082</v>
      </c>
      <c r="AD63" s="10" t="n">
        <f aca="false">V63-AA63</f>
        <v>28668.8264338578</v>
      </c>
      <c r="AE63" s="10" t="n">
        <f aca="false">W63-AB63</f>
        <v>48993.3217551408</v>
      </c>
      <c r="AF63" s="6" t="n">
        <f aca="false">IF(AC63&gt;0,(AD63-AE63)/AC63,0)</f>
        <v>-0.254026553816294</v>
      </c>
      <c r="AG63" s="6" t="n">
        <f aca="false">R63-M63</f>
        <v>0.0685574118210409</v>
      </c>
      <c r="AH63" s="2" t="str">
        <f aca="false">IF(V63&gt;W63,"D","R")</f>
        <v>R</v>
      </c>
    </row>
    <row r="64" customFormat="false" ht="15" hidden="false" customHeight="false" outlineLevel="0" collapsed="false">
      <c r="A64" s="2" t="s">
        <v>173</v>
      </c>
      <c r="B64" s="20" t="n">
        <v>888</v>
      </c>
      <c r="C64" s="20" t="n">
        <v>4177</v>
      </c>
      <c r="D64" s="20" t="n">
        <v>8704</v>
      </c>
      <c r="E64" s="20" t="n">
        <v>1166</v>
      </c>
      <c r="F64" s="20" t="n">
        <v>7374</v>
      </c>
      <c r="G64" s="20" t="n">
        <v>579</v>
      </c>
      <c r="H64" s="20" t="n">
        <v>3501</v>
      </c>
      <c r="I64" s="21" t="n">
        <v>-0.725864909390445</v>
      </c>
      <c r="J64" s="22" t="n">
        <f aca="false">B64*D64/C64*Assumptions!$B$20</f>
        <v>8768.56729446261</v>
      </c>
      <c r="K64" s="6" t="n">
        <f aca="false">(D64-E64-F64)/D64</f>
        <v>0.0188419117647059</v>
      </c>
      <c r="L64" s="6" t="n">
        <f aca="false">E64/(E64+F64)</f>
        <v>0.136533957845433</v>
      </c>
      <c r="M64" s="6" t="n">
        <f aca="false">(E64-F64)/D64</f>
        <v>-0.713235294117647</v>
      </c>
      <c r="N64" s="6" t="n">
        <f aca="false">(I64-Assumptions!$B$10)-(M64-Assumptions!$B$8)</f>
        <v>0.018865698091041</v>
      </c>
      <c r="O64" s="6" t="n">
        <f aca="false">Assumptions!$B$4*N64</f>
        <v>0.0094328490455205</v>
      </c>
      <c r="P64" s="23" t="n">
        <f aca="false">4*L64*(1-L64)</f>
        <v>0.471569744801979</v>
      </c>
      <c r="Q64" s="6" t="n">
        <f aca="false">MAX(-(1-K64),MIN(1-K64,M64+O64+Assumptions!$B$5*P64/Assumptions!$B$21))</f>
        <v>-0.703802445072127</v>
      </c>
      <c r="R64" s="6" t="n">
        <f aca="false">MAX(-(1-K64),MIN(1-K64,M64+O64+Assumptions!$B$6*P64/Assumptions!$B$21))</f>
        <v>-0.674279046150937</v>
      </c>
      <c r="S64" s="6" t="n">
        <f aca="false">MAX(-(1-K64),MIN(1-K64,M64+O64+Assumptions!$B$7*P64/Assumptions!$B$21))</f>
        <v>-0.663271548173016</v>
      </c>
      <c r="T64" s="10" t="n">
        <f aca="false">J64*((1-K64)+Q64)/2</f>
        <v>1216.0058107876</v>
      </c>
      <c r="U64" s="10" t="n">
        <f aca="false">J64*((1-K64)-Q64)/2</f>
        <v>7387.34491240986</v>
      </c>
      <c r="V64" s="10" t="n">
        <f aca="false">J64*((1-K64)+R64)/2</f>
        <v>1345.44476588846</v>
      </c>
      <c r="W64" s="10" t="n">
        <f aca="false">J64*((1-K64)-R64)/2</f>
        <v>7257.905957309</v>
      </c>
      <c r="X64" s="10" t="n">
        <f aca="false">J64*((1-K64)+S64)/2</f>
        <v>1393.70475926999</v>
      </c>
      <c r="Y64" s="10" t="n">
        <f aca="false">J64*((1-K64)-S64)/2</f>
        <v>7209.64596392747</v>
      </c>
      <c r="Z64" s="6" t="n">
        <f aca="false">MAX(-(1-K64),MIN(1-K64,((G64-H64)/C64)+O64+Assumptions!$B$6*P64/Assumptions!$B$21))</f>
        <v>-0.660588880115645</v>
      </c>
      <c r="AA64" s="10" t="n">
        <f aca="false">B64*((1-K64)+Z64)/2</f>
        <v>142.332728405124</v>
      </c>
      <c r="AB64" s="10" t="n">
        <f aca="false">B64*((1-K64)-Z64)/2</f>
        <v>728.935653947817</v>
      </c>
      <c r="AC64" s="10" t="n">
        <f aca="false">J64-B64</f>
        <v>7880.56729446261</v>
      </c>
      <c r="AD64" s="10" t="n">
        <f aca="false">V64-AA64</f>
        <v>1203.11203748333</v>
      </c>
      <c r="AE64" s="10" t="n">
        <f aca="false">W64-AB64</f>
        <v>6528.97030336118</v>
      </c>
      <c r="AF64" s="6" t="n">
        <f aca="false">IF(AC64&gt;0,(AD64-AE64)/AC64,0)</f>
        <v>-0.675821684768829</v>
      </c>
      <c r="AG64" s="6" t="n">
        <f aca="false">R64-M64</f>
        <v>0.0389562479667106</v>
      </c>
      <c r="AH64" s="2" t="str">
        <f aca="false">IF(V64&gt;W64,"D","R")</f>
        <v>R</v>
      </c>
    </row>
    <row r="65" customFormat="false" ht="15" hidden="false" customHeight="false" outlineLevel="0" collapsed="false">
      <c r="A65" s="2" t="s">
        <v>38</v>
      </c>
      <c r="B65" s="20" t="n">
        <v>65256</v>
      </c>
      <c r="C65" s="20" t="n">
        <v>283084</v>
      </c>
      <c r="D65" s="20" t="n">
        <v>418172</v>
      </c>
      <c r="E65" s="20" t="n">
        <v>307560</v>
      </c>
      <c r="F65" s="20" t="n">
        <v>102758</v>
      </c>
      <c r="G65" s="20" t="n">
        <v>211041</v>
      </c>
      <c r="H65" s="20" t="n">
        <v>66797</v>
      </c>
      <c r="I65" s="21" t="n">
        <v>0.448579884088947</v>
      </c>
      <c r="J65" s="22" t="n">
        <f aca="false">B65*D65/C65*Assumptions!$B$20</f>
        <v>456795.000565385</v>
      </c>
      <c r="K65" s="6" t="n">
        <f aca="false">(D65-E65-F65)/D65</f>
        <v>0.0187817453105421</v>
      </c>
      <c r="L65" s="6" t="n">
        <f aca="false">E65/(E65+F65)</f>
        <v>0.749564971558645</v>
      </c>
      <c r="M65" s="6" t="n">
        <f aca="false">(E65-F65)/D65</f>
        <v>0.489755411648795</v>
      </c>
      <c r="N65" s="6" t="n">
        <f aca="false">(I65-Assumptions!$B$10)-(M65-Assumptions!$B$8)</f>
        <v>-0.00968021419600923</v>
      </c>
      <c r="O65" s="6" t="n">
        <f aca="false">Assumptions!$B$4*N65</f>
        <v>-0.00484010709800462</v>
      </c>
      <c r="P65" s="23" t="n">
        <f aca="false">4*L65*(1-L65)</f>
        <v>0.750869299883731</v>
      </c>
      <c r="Q65" s="6" t="n">
        <f aca="false">MAX(-(1-K65),MIN(1-K65,M65+O65+Assumptions!$B$5*P65/Assumptions!$B$21))</f>
        <v>0.484915304550791</v>
      </c>
      <c r="R65" s="6" t="n">
        <f aca="false">MAX(-(1-K65),MIN(1-K65,M65+O65+Assumptions!$B$6*P65/Assumptions!$B$21))</f>
        <v>0.531924711160307</v>
      </c>
      <c r="S65" s="6" t="n">
        <f aca="false">MAX(-(1-K65),MIN(1-K65,M65+O65+Assumptions!$B$7*P65/Assumptions!$B$21))</f>
        <v>0.549451688646158</v>
      </c>
      <c r="T65" s="10" t="n">
        <f aca="false">J65*((1-K65)+Q65)/2</f>
        <v>334861.240011039</v>
      </c>
      <c r="U65" s="10" t="n">
        <f aca="false">J65*((1-K65)-Q65)/2</f>
        <v>113354.353194597</v>
      </c>
      <c r="V65" s="10" t="n">
        <f aca="false">J65*((1-K65)+R65)/2</f>
        <v>345598.070970426</v>
      </c>
      <c r="W65" s="10" t="n">
        <f aca="false">J65*((1-K65)-R65)/2</f>
        <v>102617.522235211</v>
      </c>
      <c r="X65" s="10" t="n">
        <f aca="false">J65*((1-K65)+S65)/2</f>
        <v>349601.188815705</v>
      </c>
      <c r="Y65" s="10" t="n">
        <f aca="false">J65*((1-K65)-S65)/2</f>
        <v>98614.4043899317</v>
      </c>
      <c r="Z65" s="6" t="n">
        <f aca="false">MAX(-(1-K65),MIN(1-K65,((G65-H65)/C65)+O65+Assumptions!$B$6*P65/Assumptions!$B$21))</f>
        <v>0.551714169585412</v>
      </c>
      <c r="AA65" s="10" t="n">
        <f aca="false">B65*((1-K65)+Z65)/2</f>
        <v>50016.5191392405</v>
      </c>
      <c r="AB65" s="10" t="n">
        <f aca="false">B65*((1-K65)-Z65)/2</f>
        <v>14013.8592887748</v>
      </c>
      <c r="AC65" s="10" t="n">
        <f aca="false">J65-B65</f>
        <v>391539.000565385</v>
      </c>
      <c r="AD65" s="10" t="n">
        <f aca="false">V65-AA65</f>
        <v>295581.551831185</v>
      </c>
      <c r="AE65" s="10" t="n">
        <f aca="false">W65-AB65</f>
        <v>88603.6629464363</v>
      </c>
      <c r="AF65" s="6" t="n">
        <f aca="false">IF(AC65&gt;0,(AD65-AE65)/AC65,0)</f>
        <v>0.528626493365595</v>
      </c>
      <c r="AG65" s="6" t="n">
        <f aca="false">R65-M65</f>
        <v>0.0421692995115117</v>
      </c>
      <c r="AH65" s="2" t="str">
        <f aca="false">IF(V65&gt;W65,"D","R")</f>
        <v>D</v>
      </c>
    </row>
    <row r="66" customFormat="false" ht="15" hidden="false" customHeight="false" outlineLevel="0" collapsed="false">
      <c r="A66" s="2" t="s">
        <v>174</v>
      </c>
      <c r="B66" s="20" t="n">
        <v>1799</v>
      </c>
      <c r="C66" s="20" t="n">
        <v>7193</v>
      </c>
      <c r="D66" s="20" t="n">
        <v>14007</v>
      </c>
      <c r="E66" s="20" t="n">
        <v>2523</v>
      </c>
      <c r="F66" s="20" t="n">
        <v>11159</v>
      </c>
      <c r="G66" s="20" t="n">
        <v>1440</v>
      </c>
      <c r="H66" s="20" t="n">
        <v>5528</v>
      </c>
      <c r="I66" s="21" t="n">
        <v>-0.625669606623018</v>
      </c>
      <c r="J66" s="22" t="n">
        <f aca="false">B66*D66/C66*Assumptions!$B$20</f>
        <v>16600.7419276215</v>
      </c>
      <c r="K66" s="6" t="n">
        <f aca="false">(D66-E66-F66)/D66</f>
        <v>0.0232026843720997</v>
      </c>
      <c r="L66" s="6" t="n">
        <f aca="false">E66/(E66+F66)</f>
        <v>0.184402865078205</v>
      </c>
      <c r="M66" s="6" t="n">
        <f aca="false">(E66-F66)/D66</f>
        <v>-0.616548868422931</v>
      </c>
      <c r="N66" s="6" t="n">
        <f aca="false">(I66-Assumptions!$B$10)-(M66-Assumptions!$B$8)</f>
        <v>0.022374575163752</v>
      </c>
      <c r="O66" s="6" t="n">
        <f aca="false">Assumptions!$B$4*N66</f>
        <v>0.011187287581876</v>
      </c>
      <c r="P66" s="23" t="n">
        <f aca="false">4*L66*(1-L66)</f>
        <v>0.601593793716617</v>
      </c>
      <c r="Q66" s="6" t="n">
        <f aca="false">MAX(-(1-K66),MIN(1-K66,M66+O66+Assumptions!$B$5*P66/Assumptions!$B$21))</f>
        <v>-0.605361580841056</v>
      </c>
      <c r="R66" s="6" t="n">
        <f aca="false">MAX(-(1-K66),MIN(1-K66,M66+O66+Assumptions!$B$6*P66/Assumptions!$B$21))</f>
        <v>-0.567697812636702</v>
      </c>
      <c r="S66" s="6" t="n">
        <f aca="false">MAX(-(1-K66),MIN(1-K66,M66+O66+Assumptions!$B$7*P66/Assumptions!$B$21))</f>
        <v>-0.553655261050518</v>
      </c>
      <c r="T66" s="10" t="n">
        <f aca="false">J66*((1-K66)+Q66)/2</f>
        <v>3083.05438794643</v>
      </c>
      <c r="U66" s="10" t="n">
        <f aca="false">J66*((1-K66)-Q66)/2</f>
        <v>13132.5057643858</v>
      </c>
      <c r="V66" s="10" t="n">
        <f aca="false">J66*((1-K66)+R66)/2</f>
        <v>3395.67763593755</v>
      </c>
      <c r="W66" s="10" t="n">
        <f aca="false">J66*((1-K66)-R66)/2</f>
        <v>12819.8825163946</v>
      </c>
      <c r="X66" s="10" t="n">
        <f aca="false">J66*((1-K66)+S66)/2</f>
        <v>3512.23602338132</v>
      </c>
      <c r="Y66" s="10" t="n">
        <f aca="false">J66*((1-K66)-S66)/2</f>
        <v>12703.3241289509</v>
      </c>
      <c r="Z66" s="6" t="n">
        <f aca="false">MAX(-(1-K66),MIN(1-K66,((G66-H66)/C66)+O66+Assumptions!$B$6*P66/Assumptions!$B$21))</f>
        <v>-0.519479265359329</v>
      </c>
      <c r="AA66" s="10" t="n">
        <f aca="false">B66*((1-K66)+Z66)/2</f>
        <v>411.35758621658</v>
      </c>
      <c r="AB66" s="10" t="n">
        <f aca="false">B66*((1-K66)-Z66)/2</f>
        <v>1345.90078459801</v>
      </c>
      <c r="AC66" s="10" t="n">
        <f aca="false">J66-B66</f>
        <v>14801.7419276215</v>
      </c>
      <c r="AD66" s="10" t="n">
        <f aca="false">V66-AA66</f>
        <v>2984.32004972097</v>
      </c>
      <c r="AE66" s="10" t="n">
        <f aca="false">W66-AB66</f>
        <v>11473.9817317966</v>
      </c>
      <c r="AF66" s="6" t="n">
        <f aca="false">IF(AC66&gt;0,(AD66-AE66)/AC66,0)</f>
        <v>-0.57355828277435</v>
      </c>
      <c r="AG66" s="6" t="n">
        <f aca="false">R66-M66</f>
        <v>0.0488510557862293</v>
      </c>
      <c r="AH66" s="2" t="str">
        <f aca="false">IF(V66&gt;W66,"D","R")</f>
        <v>R</v>
      </c>
    </row>
    <row r="67" customFormat="false" ht="15" hidden="false" customHeight="false" outlineLevel="0" collapsed="false">
      <c r="A67" s="2" t="s">
        <v>175</v>
      </c>
      <c r="B67" s="20" t="n">
        <v>140</v>
      </c>
      <c r="C67" s="20" t="n">
        <v>650</v>
      </c>
      <c r="D67" s="20" t="n">
        <v>1295</v>
      </c>
      <c r="E67" s="20" t="n">
        <v>113</v>
      </c>
      <c r="F67" s="20" t="n">
        <v>1171</v>
      </c>
      <c r="G67" s="20" t="n">
        <v>49</v>
      </c>
      <c r="H67" s="20" t="n">
        <v>585</v>
      </c>
      <c r="I67" s="21" t="n">
        <v>-0.838922155688623</v>
      </c>
      <c r="J67" s="22" t="n">
        <f aca="false">B67*D67/C67*Assumptions!$B$20</f>
        <v>1321.73902792965</v>
      </c>
      <c r="K67" s="6" t="n">
        <f aca="false">(D67-E67-F67)/D67</f>
        <v>0.0084942084942085</v>
      </c>
      <c r="L67" s="6" t="n">
        <f aca="false">E67/(E67+F67)</f>
        <v>0.088006230529595</v>
      </c>
      <c r="M67" s="6" t="n">
        <f aca="false">(E67-F67)/D67</f>
        <v>-0.816988416988417</v>
      </c>
      <c r="N67" s="6" t="n">
        <f aca="false">(I67-Assumptions!$B$10)-(M67-Assumptions!$B$8)</f>
        <v>0.00956157466363294</v>
      </c>
      <c r="O67" s="6" t="n">
        <f aca="false">Assumptions!$B$4*N67</f>
        <v>0.00478078733181647</v>
      </c>
      <c r="P67" s="23" t="n">
        <f aca="false">4*L67*(1-L67)</f>
        <v>0.321044535670267</v>
      </c>
      <c r="Q67" s="6" t="n">
        <f aca="false">MAX(-(1-K67),MIN(1-K67,M67+O67+Assumptions!$B$5*P67/Assumptions!$B$21))</f>
        <v>-0.812207629656601</v>
      </c>
      <c r="R67" s="6" t="n">
        <f aca="false">MAX(-(1-K67),MIN(1-K67,M67+O67+Assumptions!$B$6*P67/Assumptions!$B$21))</f>
        <v>-0.79210810884862</v>
      </c>
      <c r="S67" s="6" t="n">
        <f aca="false">MAX(-(1-K67),MIN(1-K67,M67+O67+Assumptions!$B$7*P67/Assumptions!$B$21))</f>
        <v>-0.784614207647013</v>
      </c>
      <c r="T67" s="10" t="n">
        <f aca="false">J67*((1-K67)+Q67)/2</f>
        <v>118.492689076061</v>
      </c>
      <c r="U67" s="10" t="n">
        <f aca="false">J67*((1-K67)-Q67)/2</f>
        <v>1192.01921197542</v>
      </c>
      <c r="V67" s="10" t="n">
        <f aca="false">J67*((1-K67)+R67)/2</f>
        <v>131.775849623357</v>
      </c>
      <c r="W67" s="10" t="n">
        <f aca="false">J67*((1-K67)-R67)/2</f>
        <v>1178.73605142812</v>
      </c>
      <c r="X67" s="10" t="n">
        <f aca="false">J67*((1-K67)+S67)/2</f>
        <v>136.728340468163</v>
      </c>
      <c r="Y67" s="10" t="n">
        <f aca="false">J67*((1-K67)-S67)/2</f>
        <v>1173.78356058332</v>
      </c>
      <c r="Z67" s="6" t="n">
        <f aca="false">MAX(-(1-K67),MIN(1-K67,((G67-H67)/C67)+O67+Assumptions!$B$6*P67/Assumptions!$B$21))</f>
        <v>-0.799735076475587</v>
      </c>
      <c r="AA67" s="10" t="n">
        <f aca="false">B67*((1-K67)+Z67)/2</f>
        <v>13.4239500521143</v>
      </c>
      <c r="AB67" s="10" t="n">
        <f aca="false">B67*((1-K67)-Z67)/2</f>
        <v>125.386860758697</v>
      </c>
      <c r="AC67" s="10" t="n">
        <f aca="false">J67-B67</f>
        <v>1181.73902792965</v>
      </c>
      <c r="AD67" s="10" t="n">
        <f aca="false">V67-AA67</f>
        <v>118.351899571243</v>
      </c>
      <c r="AE67" s="10" t="n">
        <f aca="false">W67-AB67</f>
        <v>1053.34919066943</v>
      </c>
      <c r="AF67" s="6" t="n">
        <f aca="false">IF(AC67&gt;0,(AD67-AE67)/AC67,0)</f>
        <v>-0.791204546012377</v>
      </c>
      <c r="AG67" s="6" t="n">
        <f aca="false">R67-M67</f>
        <v>0.0248803081397971</v>
      </c>
      <c r="AH67" s="2" t="str">
        <f aca="false">IF(V67&gt;W67,"D","R")</f>
        <v>R</v>
      </c>
    </row>
    <row r="68" customFormat="false" ht="15" hidden="false" customHeight="false" outlineLevel="0" collapsed="false">
      <c r="A68" s="2" t="s">
        <v>176</v>
      </c>
      <c r="B68" s="20" t="n">
        <v>5664</v>
      </c>
      <c r="C68" s="20" t="n">
        <v>20722</v>
      </c>
      <c r="D68" s="20" t="n">
        <v>33144</v>
      </c>
      <c r="E68" s="20" t="n">
        <v>11812</v>
      </c>
      <c r="F68" s="20" t="n">
        <v>20735</v>
      </c>
      <c r="G68" s="20" t="n">
        <v>7435</v>
      </c>
      <c r="H68" s="20" t="n">
        <v>12842</v>
      </c>
      <c r="I68" s="21" t="n">
        <v>-0.259928948806704</v>
      </c>
      <c r="J68" s="22" t="n">
        <f aca="false">B68*D68/C68*Assumptions!$B$20</f>
        <v>42929.6909548753</v>
      </c>
      <c r="K68" s="6" t="n">
        <f aca="false">(D68-E68-F68)/D68</f>
        <v>0.0180123099203476</v>
      </c>
      <c r="L68" s="6" t="n">
        <f aca="false">E68/(E68+F68)</f>
        <v>0.362921313792362</v>
      </c>
      <c r="M68" s="6" t="n">
        <f aca="false">(E68-F68)/D68</f>
        <v>-0.269219164856384</v>
      </c>
      <c r="N68" s="6" t="n">
        <f aca="false">(I68-Assumptions!$B$10)-(M68-Assumptions!$B$8)</f>
        <v>0.0407855294135187</v>
      </c>
      <c r="O68" s="6" t="n">
        <f aca="false">Assumptions!$B$4*N68</f>
        <v>0.0203927647067593</v>
      </c>
      <c r="P68" s="23" t="n">
        <f aca="false">4*L68*(1-L68)</f>
        <v>0.924837735150352</v>
      </c>
      <c r="Q68" s="6" t="n">
        <f aca="false">MAX(-(1-K68),MIN(1-K68,M68+O68+Assumptions!$B$5*P68/Assumptions!$B$21))</f>
        <v>-0.248826400149625</v>
      </c>
      <c r="R68" s="6" t="n">
        <f aca="false">MAX(-(1-K68),MIN(1-K68,M68+O68+Assumptions!$B$6*P68/Assumptions!$B$21))</f>
        <v>-0.190925413724638</v>
      </c>
      <c r="S68" s="6" t="n">
        <f aca="false">MAX(-(1-K68),MIN(1-K68,M68+O68+Assumptions!$B$7*P68/Assumptions!$B$21))</f>
        <v>-0.169337621861852</v>
      </c>
      <c r="T68" s="10" t="n">
        <f aca="false">J68*((1-K68)+Q68)/2</f>
        <v>15737.1937983869</v>
      </c>
      <c r="U68" s="10" t="n">
        <f aca="false">J68*((1-K68)-Q68)/2</f>
        <v>26419.2342582244</v>
      </c>
      <c r="V68" s="10" t="n">
        <f aca="false">J68*((1-K68)+R68)/2</f>
        <v>16980.0295249904</v>
      </c>
      <c r="W68" s="10" t="n">
        <f aca="false">J68*((1-K68)-R68)/2</f>
        <v>25176.3985316209</v>
      </c>
      <c r="X68" s="10" t="n">
        <f aca="false">J68*((1-K68)+S68)/2</f>
        <v>17443.4081415242</v>
      </c>
      <c r="Y68" s="10" t="n">
        <f aca="false">J68*((1-K68)-S68)/2</f>
        <v>24713.0199150871</v>
      </c>
      <c r="Z68" s="6" t="n">
        <f aca="false">MAX(-(1-K68),MIN(1-K68,((G68-H68)/C68)+O68+Assumptions!$B$6*P68/Assumptions!$B$21))</f>
        <v>-0.182636660990636</v>
      </c>
      <c r="AA68" s="10" t="n">
        <f aca="false">B68*((1-K68)+Z68)/2</f>
        <v>2263.76211438009</v>
      </c>
      <c r="AB68" s="10" t="n">
        <f aca="false">B68*((1-K68)-Z68)/2</f>
        <v>3298.21616223106</v>
      </c>
      <c r="AC68" s="10" t="n">
        <f aca="false">J68-B68</f>
        <v>37265.6909548753</v>
      </c>
      <c r="AD68" s="10" t="n">
        <f aca="false">V68-AA68</f>
        <v>14716.2674106103</v>
      </c>
      <c r="AE68" s="10" t="n">
        <f aca="false">W68-AB68</f>
        <v>21878.1823693898</v>
      </c>
      <c r="AF68" s="6" t="n">
        <f aca="false">IF(AC68&gt;0,(AD68-AE68)/AC68,0)</f>
        <v>-0.192185218501698</v>
      </c>
      <c r="AG68" s="6" t="n">
        <f aca="false">R68-M68</f>
        <v>0.0782937511317459</v>
      </c>
      <c r="AH68" s="2" t="str">
        <f aca="false">IF(V68&gt;W68,"D","R")</f>
        <v>R</v>
      </c>
    </row>
    <row r="69" customFormat="false" ht="15" hidden="false" customHeight="false" outlineLevel="0" collapsed="false">
      <c r="A69" s="2" t="s">
        <v>177</v>
      </c>
      <c r="B69" s="20" t="n">
        <v>1814</v>
      </c>
      <c r="C69" s="20" t="n">
        <v>8704</v>
      </c>
      <c r="D69" s="20" t="n">
        <v>18787</v>
      </c>
      <c r="E69" s="20" t="n">
        <v>3357</v>
      </c>
      <c r="F69" s="20" t="n">
        <v>14955</v>
      </c>
      <c r="G69" s="20" t="n">
        <v>1720</v>
      </c>
      <c r="H69" s="20" t="n">
        <v>6717</v>
      </c>
      <c r="I69" s="21" t="n">
        <v>-0.634391074404115</v>
      </c>
      <c r="J69" s="22" t="n">
        <f aca="false">B69*D69/C69*Assumptions!$B$20</f>
        <v>18553.9807723534</v>
      </c>
      <c r="K69" s="6" t="n">
        <f aca="false">(D69-E69-F69)/D69</f>
        <v>0.0252834406770639</v>
      </c>
      <c r="L69" s="6" t="n">
        <f aca="false">E69/(E69+F69)</f>
        <v>0.183322411533421</v>
      </c>
      <c r="M69" s="6" t="n">
        <f aca="false">(E69-F69)/D69</f>
        <v>-0.617341778889658</v>
      </c>
      <c r="N69" s="6" t="n">
        <f aca="false">(I69-Assumptions!$B$10)-(M69-Assumptions!$B$8)</f>
        <v>0.0144460178493814</v>
      </c>
      <c r="O69" s="6" t="n">
        <f aca="false">Assumptions!$B$4*N69</f>
        <v>0.00722300892469069</v>
      </c>
      <c r="P69" s="23" t="n">
        <f aca="false">4*L69*(1-L69)</f>
        <v>0.598861219851968</v>
      </c>
      <c r="Q69" s="6" t="n">
        <f aca="false">MAX(-(1-K69),MIN(1-K69,M69+O69+Assumptions!$B$5*P69/Assumptions!$B$21))</f>
        <v>-0.610118769964967</v>
      </c>
      <c r="R69" s="6" t="n">
        <f aca="false">MAX(-(1-K69),MIN(1-K69,M69+O69+Assumptions!$B$6*P69/Assumptions!$B$21))</f>
        <v>-0.572626079038528</v>
      </c>
      <c r="S69" s="6" t="n">
        <f aca="false">MAX(-(1-K69),MIN(1-K69,M69+O69+Assumptions!$B$7*P69/Assumptions!$B$21))</f>
        <v>-0.558647311869435</v>
      </c>
      <c r="T69" s="10" t="n">
        <f aca="false">J69*((1-K69)+Q69)/2</f>
        <v>3382.37018669516</v>
      </c>
      <c r="U69" s="10" t="n">
        <f aca="false">J69*((1-K69)-Q69)/2</f>
        <v>14702.5021134771</v>
      </c>
      <c r="V69" s="10" t="n">
        <f aca="false">J69*((1-K69)+R69)/2</f>
        <v>3730.18951997163</v>
      </c>
      <c r="W69" s="10" t="n">
        <f aca="false">J69*((1-K69)-R69)/2</f>
        <v>14354.6827802006</v>
      </c>
      <c r="X69" s="10" t="n">
        <f aca="false">J69*((1-K69)+S69)/2</f>
        <v>3859.87040860991</v>
      </c>
      <c r="Y69" s="10" t="n">
        <f aca="false">J69*((1-K69)-S69)/2</f>
        <v>14225.0018915623</v>
      </c>
      <c r="Z69" s="6" t="n">
        <f aca="false">MAX(-(1-K69),MIN(1-K69,((G69-H69)/C69)+O69+Assumptions!$B$6*P69/Assumptions!$B$21))</f>
        <v>-0.529388160442988</v>
      </c>
      <c r="AA69" s="10" t="n">
        <f aca="false">B69*((1-K69)+Z69)/2</f>
        <v>403.912857784113</v>
      </c>
      <c r="AB69" s="10" t="n">
        <f aca="false">B69*((1-K69)-Z69)/2</f>
        <v>1364.22298082769</v>
      </c>
      <c r="AC69" s="10" t="n">
        <f aca="false">J69-B69</f>
        <v>16739.9807723534</v>
      </c>
      <c r="AD69" s="10" t="n">
        <f aca="false">V69-AA69</f>
        <v>3326.27666218752</v>
      </c>
      <c r="AE69" s="10" t="n">
        <f aca="false">W69-AB69</f>
        <v>12990.4597993729</v>
      </c>
      <c r="AF69" s="6" t="n">
        <f aca="false">IF(AC69&gt;0,(AD69-AE69)/AC69,0)</f>
        <v>-0.577311483723213</v>
      </c>
      <c r="AG69" s="6" t="n">
        <f aca="false">R69-M69</f>
        <v>0.0447156998511293</v>
      </c>
      <c r="AH69" s="2" t="str">
        <f aca="false">IF(V69&gt;W69,"D","R")</f>
        <v>R</v>
      </c>
    </row>
    <row r="70" customFormat="false" ht="15" hidden="false" customHeight="false" outlineLevel="0" collapsed="false">
      <c r="A70" s="2" t="s">
        <v>178</v>
      </c>
      <c r="B70" s="20" t="n">
        <v>797</v>
      </c>
      <c r="C70" s="20" t="n">
        <v>4200</v>
      </c>
      <c r="D70" s="20" t="n">
        <v>8311</v>
      </c>
      <c r="E70" s="20" t="n">
        <v>2573</v>
      </c>
      <c r="F70" s="20" t="n">
        <v>5638</v>
      </c>
      <c r="G70" s="20" t="n">
        <v>1480</v>
      </c>
      <c r="H70" s="20" t="n">
        <v>2638</v>
      </c>
      <c r="I70" s="21" t="n">
        <v>-0.382067549916029</v>
      </c>
      <c r="J70" s="22" t="n">
        <f aca="false">B70*D70/C70*Assumptions!$B$20</f>
        <v>7473.4920998016</v>
      </c>
      <c r="K70" s="6" t="n">
        <f aca="false">(D70-E70-F70)/D70</f>
        <v>0.0120322464204067</v>
      </c>
      <c r="L70" s="6" t="n">
        <f aca="false">E70/(E70+F70)</f>
        <v>0.313360126659359</v>
      </c>
      <c r="M70" s="6" t="n">
        <f aca="false">(E70-F70)/D70</f>
        <v>-0.368788352785465</v>
      </c>
      <c r="N70" s="6" t="n">
        <f aca="false">(I70-Assumptions!$B$10)-(M70-Assumptions!$B$8)</f>
        <v>0.0182161162332747</v>
      </c>
      <c r="O70" s="6" t="n">
        <f aca="false">Assumptions!$B$4*N70</f>
        <v>0.00910805811663734</v>
      </c>
      <c r="P70" s="23" t="n">
        <f aca="false">4*L70*(1-L70)</f>
        <v>0.860662230717559</v>
      </c>
      <c r="Q70" s="6" t="n">
        <f aca="false">MAX(-(1-K70),MIN(1-K70,M70+O70+Assumptions!$B$5*P70/Assumptions!$B$21))</f>
        <v>-0.359680294668828</v>
      </c>
      <c r="R70" s="6" t="n">
        <f aca="false">MAX(-(1-K70),MIN(1-K70,M70+O70+Assumptions!$B$6*P70/Assumptions!$B$21))</f>
        <v>-0.305797121174426</v>
      </c>
      <c r="S70" s="6" t="n">
        <f aca="false">MAX(-(1-K70),MIN(1-K70,M70+O70+Assumptions!$B$7*P70/Assumptions!$B$21))</f>
        <v>-0.285707329857821</v>
      </c>
      <c r="T70" s="10" t="n">
        <f aca="false">J70*((1-K70)+Q70)/2</f>
        <v>2347.75068028701</v>
      </c>
      <c r="U70" s="10" t="n">
        <f aca="false">J70*((1-K70)-Q70)/2</f>
        <v>5035.81852094881</v>
      </c>
      <c r="V70" s="10" t="n">
        <f aca="false">J70*((1-K70)+R70)/2</f>
        <v>2549.09841599834</v>
      </c>
      <c r="W70" s="10" t="n">
        <f aca="false">J70*((1-K70)-R70)/2</f>
        <v>4834.47078523748</v>
      </c>
      <c r="X70" s="10" t="n">
        <f aca="false">J70*((1-K70)+S70)/2</f>
        <v>2624.16886434399</v>
      </c>
      <c r="Y70" s="10" t="n">
        <f aca="false">J70*((1-K70)-S70)/2</f>
        <v>4759.40033689183</v>
      </c>
      <c r="Z70" s="6" t="n">
        <f aca="false">MAX(-(1-K70),MIN(1-K70,((G70-H70)/C70)+O70+Assumptions!$B$6*P70/Assumptions!$B$21))</f>
        <v>-0.212723054103247</v>
      </c>
      <c r="AA70" s="10" t="n">
        <f aca="false">B70*((1-K70)+Z70)/2</f>
        <v>308.935012741324</v>
      </c>
      <c r="AB70" s="10" t="n">
        <f aca="false">B70*((1-K70)-Z70)/2</f>
        <v>478.475286861612</v>
      </c>
      <c r="AC70" s="10" t="n">
        <f aca="false">J70-B70</f>
        <v>6676.4920998016</v>
      </c>
      <c r="AD70" s="10" t="n">
        <f aca="false">V70-AA70</f>
        <v>2240.16340325701</v>
      </c>
      <c r="AE70" s="10" t="n">
        <f aca="false">W70-AB70</f>
        <v>4355.99549837587</v>
      </c>
      <c r="AF70" s="6" t="n">
        <f aca="false">IF(AC70&gt;0,(AD70-AE70)/AC70,0)</f>
        <v>-0.316907750880396</v>
      </c>
      <c r="AG70" s="6" t="n">
        <f aca="false">R70-M70</f>
        <v>0.0629912316110391</v>
      </c>
      <c r="AH70" s="2" t="str">
        <f aca="false">IF(V70&gt;W70,"D","R")</f>
        <v>R</v>
      </c>
    </row>
    <row r="71" customFormat="false" ht="15" hidden="false" customHeight="false" outlineLevel="0" collapsed="false">
      <c r="A71" s="2" t="s">
        <v>179</v>
      </c>
      <c r="B71" s="20" t="n">
        <v>1772</v>
      </c>
      <c r="C71" s="20" t="n">
        <v>6937</v>
      </c>
      <c r="D71" s="20" t="n">
        <v>10424</v>
      </c>
      <c r="E71" s="20" t="n">
        <v>3527</v>
      </c>
      <c r="F71" s="20" t="n">
        <v>6741</v>
      </c>
      <c r="G71" s="20" t="n">
        <v>2111</v>
      </c>
      <c r="H71" s="20" t="n">
        <v>4658</v>
      </c>
      <c r="I71" s="21" t="n">
        <v>-0.289457218833099</v>
      </c>
      <c r="J71" s="22" t="n">
        <f aca="false">B71*D71/C71*Assumptions!$B$20</f>
        <v>12617.9177525142</v>
      </c>
      <c r="K71" s="6" t="n">
        <f aca="false">(D71-E71-F71)/D71</f>
        <v>0.0149654643131236</v>
      </c>
      <c r="L71" s="6" t="n">
        <f aca="false">E71/(E71+F71)</f>
        <v>0.343494351382937</v>
      </c>
      <c r="M71" s="6" t="n">
        <f aca="false">(E71-F71)/D71</f>
        <v>-0.308326937835764</v>
      </c>
      <c r="N71" s="6" t="n">
        <f aca="false">(I71-Assumptions!$B$10)-(M71-Assumptions!$B$8)</f>
        <v>0.0503650323665036</v>
      </c>
      <c r="O71" s="6" t="n">
        <f aca="false">Assumptions!$B$4*N71</f>
        <v>0.0251825161832518</v>
      </c>
      <c r="P71" s="23" t="n">
        <f aca="false">4*L71*(1-L71)</f>
        <v>0.90202392780381</v>
      </c>
      <c r="Q71" s="6" t="n">
        <f aca="false">MAX(-(1-K71),MIN(1-K71,M71+O71+Assumptions!$B$5*P71/Assumptions!$B$21))</f>
        <v>-0.283144421652512</v>
      </c>
      <c r="R71" s="6" t="n">
        <f aca="false">MAX(-(1-K71),MIN(1-K71,M71+O71+Assumptions!$B$6*P71/Assumptions!$B$21))</f>
        <v>-0.22667173113206</v>
      </c>
      <c r="S71" s="6" t="n">
        <f aca="false">MAX(-(1-K71),MIN(1-K71,M71+O71+Assumptions!$B$7*P71/Assumptions!$B$21))</f>
        <v>-0.20561646482038</v>
      </c>
      <c r="T71" s="10" t="n">
        <f aca="false">J71*((1-K71)+Q71)/2</f>
        <v>4428.1958650942</v>
      </c>
      <c r="U71" s="10" t="n">
        <f aca="false">J71*((1-K71)-Q71)/2</f>
        <v>8000.88888958879</v>
      </c>
      <c r="V71" s="10" t="n">
        <f aca="false">J71*((1-K71)+R71)/2</f>
        <v>4784.47974721932</v>
      </c>
      <c r="W71" s="10" t="n">
        <f aca="false">J71*((1-K71)-R71)/2</f>
        <v>7644.60500746366</v>
      </c>
      <c r="X71" s="10" t="n">
        <f aca="false">J71*((1-K71)+S71)/2</f>
        <v>4917.31655650835</v>
      </c>
      <c r="Y71" s="10" t="n">
        <f aca="false">J71*((1-K71)-S71)/2</f>
        <v>7511.76819817463</v>
      </c>
      <c r="Z71" s="6" t="n">
        <f aca="false">MAX(-(1-K71),MIN(1-K71,((G71-H71)/C71)+O71+Assumptions!$B$6*P71/Assumptions!$B$21))</f>
        <v>-0.285506390528529</v>
      </c>
      <c r="AA71" s="10" t="n">
        <f aca="false">B71*((1-K71)+Z71)/2</f>
        <v>619.781936610296</v>
      </c>
      <c r="AB71" s="10" t="n">
        <f aca="false">B71*((1-K71)-Z71)/2</f>
        <v>1125.69926062685</v>
      </c>
      <c r="AC71" s="10" t="n">
        <f aca="false">J71-B71</f>
        <v>10845.9177525142</v>
      </c>
      <c r="AD71" s="10" t="n">
        <f aca="false">V71-AA71</f>
        <v>4164.69781060903</v>
      </c>
      <c r="AE71" s="10" t="n">
        <f aca="false">W71-AB71</f>
        <v>6518.90574683681</v>
      </c>
      <c r="AF71" s="6" t="n">
        <f aca="false">IF(AC71&gt;0,(AD71-AE71)/AC71,0)</f>
        <v>-0.21705935725744</v>
      </c>
      <c r="AG71" s="6" t="n">
        <f aca="false">R71-M71</f>
        <v>0.0816552067037037</v>
      </c>
      <c r="AH71" s="2" t="str">
        <f aca="false">IF(V71&gt;W71,"D","R")</f>
        <v>R</v>
      </c>
    </row>
    <row r="72" customFormat="false" ht="15" hidden="false" customHeight="false" outlineLevel="0" collapsed="false">
      <c r="A72" s="2" t="s">
        <v>41</v>
      </c>
      <c r="B72" s="20" t="n">
        <v>39320</v>
      </c>
      <c r="C72" s="20" t="n">
        <v>172432</v>
      </c>
      <c r="D72" s="20" t="n">
        <v>298036</v>
      </c>
      <c r="E72" s="20" t="n">
        <v>175688</v>
      </c>
      <c r="F72" s="20" t="n">
        <v>115024</v>
      </c>
      <c r="G72" s="20" t="n">
        <v>106911</v>
      </c>
      <c r="H72" s="20" t="n">
        <v>61468</v>
      </c>
      <c r="I72" s="21" t="n">
        <v>0.165127495655853</v>
      </c>
      <c r="J72" s="22" t="n">
        <f aca="false">B72*D72/C72*Assumptions!$B$20</f>
        <v>322051.729757228</v>
      </c>
      <c r="K72" s="6" t="n">
        <f aca="false">(D72-E72-F72)/D72</f>
        <v>0.0245742125112403</v>
      </c>
      <c r="L72" s="6" t="n">
        <f aca="false">E72/(E72+F72)</f>
        <v>0.604336938275682</v>
      </c>
      <c r="M72" s="6" t="n">
        <f aca="false">(E72-F72)/D72</f>
        <v>0.203545880363446</v>
      </c>
      <c r="N72" s="6" t="n">
        <f aca="false">(I72-Assumptions!$B$10)-(M72-Assumptions!$B$8)</f>
        <v>-0.00692307134375408</v>
      </c>
      <c r="O72" s="6" t="n">
        <f aca="false">Assumptions!$B$4*N72</f>
        <v>-0.00346153567187704</v>
      </c>
      <c r="P72" s="23" t="n">
        <f aca="false">4*L72*(1-L72)</f>
        <v>0.956455213245026</v>
      </c>
      <c r="Q72" s="6" t="n">
        <f aca="false">MAX(-(1-K72),MIN(1-K72,M72+O72+Assumptions!$B$5*P72/Assumptions!$B$21))</f>
        <v>0.200084344691569</v>
      </c>
      <c r="R72" s="6" t="n">
        <f aca="false">MAX(-(1-K72),MIN(1-K72,M72+O72+Assumptions!$B$6*P72/Assumptions!$B$21))</f>
        <v>0.259964795297539</v>
      </c>
      <c r="S72" s="6" t="n">
        <f aca="false">MAX(-(1-K72),MIN(1-K72,M72+O72+Assumptions!$B$7*P72/Assumptions!$B$21))</f>
        <v>0.282290610178193</v>
      </c>
      <c r="T72" s="10" t="n">
        <f aca="false">J72*((1-K72)+Q72)/2</f>
        <v>189287.535707911</v>
      </c>
      <c r="U72" s="10" t="n">
        <f aca="false">J72*((1-K72)-Q72)/2</f>
        <v>124850.02640265</v>
      </c>
      <c r="V72" s="10" t="n">
        <f aca="false">J72*((1-K72)+R72)/2</f>
        <v>198929.837056059</v>
      </c>
      <c r="W72" s="10" t="n">
        <f aca="false">J72*((1-K72)-R72)/2</f>
        <v>115207.725054503</v>
      </c>
      <c r="X72" s="10" t="n">
        <f aca="false">J72*((1-K72)+S72)/2</f>
        <v>202524.870706336</v>
      </c>
      <c r="Y72" s="10" t="n">
        <f aca="false">J72*((1-K72)-S72)/2</f>
        <v>111612.691404225</v>
      </c>
      <c r="Z72" s="6" t="n">
        <f aca="false">MAX(-(1-K72),MIN(1-K72,((G72-H72)/C72)+O72+Assumptions!$B$6*P72/Assumptions!$B$21))</f>
        <v>0.3199604849443</v>
      </c>
      <c r="AA72" s="10" t="n">
        <f aca="false">B72*((1-K72)+Z72)/2</f>
        <v>25467.294116034</v>
      </c>
      <c r="AB72" s="10" t="n">
        <f aca="false">B72*((1-K72)-Z72)/2</f>
        <v>12886.4478480241</v>
      </c>
      <c r="AC72" s="10" t="n">
        <f aca="false">J72-B72</f>
        <v>282731.729757228</v>
      </c>
      <c r="AD72" s="10" t="n">
        <f aca="false">V72-AA72</f>
        <v>173462.542940025</v>
      </c>
      <c r="AE72" s="10" t="n">
        <f aca="false">W72-AB72</f>
        <v>102321.277206479</v>
      </c>
      <c r="AF72" s="6" t="n">
        <f aca="false">IF(AC72&gt;0,(AD72-AE72)/AC72,0)</f>
        <v>0.251621088990022</v>
      </c>
      <c r="AG72" s="6" t="n">
        <f aca="false">R72-M72</f>
        <v>0.056418914934093</v>
      </c>
      <c r="AH72" s="2" t="str">
        <f aca="false">IF(V72&gt;W72,"D","R")</f>
        <v>D</v>
      </c>
    </row>
    <row r="73" customFormat="false" ht="15" hidden="false" customHeight="false" outlineLevel="0" collapsed="false">
      <c r="A73" s="2" t="s">
        <v>180</v>
      </c>
      <c r="B73" s="20" t="n">
        <v>2142</v>
      </c>
      <c r="C73" s="20" t="n">
        <v>11135</v>
      </c>
      <c r="D73" s="20" t="n">
        <v>16874</v>
      </c>
      <c r="E73" s="20" t="n">
        <v>2887</v>
      </c>
      <c r="F73" s="20" t="n">
        <v>13509</v>
      </c>
      <c r="G73" s="20" t="n">
        <v>1841</v>
      </c>
      <c r="H73" s="20" t="n">
        <v>8941</v>
      </c>
      <c r="I73" s="21" t="n">
        <v>-0.648883161512028</v>
      </c>
      <c r="J73" s="22" t="n">
        <f aca="false">B73*D73/C73*Assumptions!$B$20</f>
        <v>15381.8494491575</v>
      </c>
      <c r="K73" s="6" t="n">
        <f aca="false">(D73-E73-F73)/D73</f>
        <v>0.028327604598791</v>
      </c>
      <c r="L73" s="6" t="n">
        <f aca="false">E73/(E73+F73)</f>
        <v>0.176079531593072</v>
      </c>
      <c r="M73" s="6" t="n">
        <f aca="false">(E73-F73)/D73</f>
        <v>-0.629489154912884</v>
      </c>
      <c r="N73" s="6" t="n">
        <f aca="false">(I73-Assumptions!$B$10)-(M73-Assumptions!$B$8)</f>
        <v>0.0121013067646949</v>
      </c>
      <c r="O73" s="6" t="n">
        <f aca="false">Assumptions!$B$4*N73</f>
        <v>0.00605065338234745</v>
      </c>
      <c r="P73" s="23" t="n">
        <f aca="false">4*L73*(1-L73)</f>
        <v>0.580302120588144</v>
      </c>
      <c r="Q73" s="6" t="n">
        <f aca="false">MAX(-(1-K73),MIN(1-K73,M73+O73+Assumptions!$B$5*P73/Assumptions!$B$21))</f>
        <v>-0.623438501530536</v>
      </c>
      <c r="R73" s="6" t="n">
        <f aca="false">MAX(-(1-K73),MIN(1-K73,M73+O73+Assumptions!$B$6*P73/Assumptions!$B$21))</f>
        <v>-0.587107733516294</v>
      </c>
      <c r="S73" s="6" t="n">
        <f aca="false">MAX(-(1-K73),MIN(1-K73,M73+O73+Assumptions!$B$7*P73/Assumptions!$B$21))</f>
        <v>-0.573562177446662</v>
      </c>
      <c r="T73" s="10" t="n">
        <f aca="false">J73*((1-K73)+Q73)/2</f>
        <v>2678.24066430629</v>
      </c>
      <c r="U73" s="10" t="n">
        <f aca="false">J73*((1-K73)-Q73)/2</f>
        <v>12267.8778356574</v>
      </c>
      <c r="V73" s="10" t="n">
        <f aca="false">J73*((1-K73)+R73)/2</f>
        <v>2957.65786628997</v>
      </c>
      <c r="W73" s="10" t="n">
        <f aca="false">J73*((1-K73)-R73)/2</f>
        <v>11988.4606336737</v>
      </c>
      <c r="X73" s="10" t="n">
        <f aca="false">J73*((1-K73)+S73)/2</f>
        <v>3061.83571837407</v>
      </c>
      <c r="Y73" s="10" t="n">
        <f aca="false">J73*((1-K73)-S73)/2</f>
        <v>11884.2827815896</v>
      </c>
      <c r="Z73" s="6" t="n">
        <f aca="false">MAX(-(1-K73),MIN(1-K73,((G73-H73)/C73)+O73+Assumptions!$B$6*P73/Assumptions!$B$21))</f>
        <v>-0.595247676043913</v>
      </c>
      <c r="AA73" s="10" t="n">
        <f aca="false">B73*((1-K73)+Z73)/2</f>
        <v>403.150874431664</v>
      </c>
      <c r="AB73" s="10" t="n">
        <f aca="false">B73*((1-K73)-Z73)/2</f>
        <v>1678.17139651773</v>
      </c>
      <c r="AC73" s="10" t="n">
        <f aca="false">J73-B73</f>
        <v>13239.8494491575</v>
      </c>
      <c r="AD73" s="10" t="n">
        <f aca="false">V73-AA73</f>
        <v>2554.5069918583</v>
      </c>
      <c r="AE73" s="10" t="n">
        <f aca="false">W73-AB73</f>
        <v>10310.289237156</v>
      </c>
      <c r="AF73" s="6" t="n">
        <f aca="false">IF(AC73&gt;0,(AD73-AE73)/AC73,0)</f>
        <v>-0.585790818474237</v>
      </c>
      <c r="AG73" s="6" t="n">
        <f aca="false">R73-M73</f>
        <v>0.0423814213965902</v>
      </c>
      <c r="AH73" s="2" t="str">
        <f aca="false">IF(V73&gt;W73,"D","R")</f>
        <v>R</v>
      </c>
    </row>
    <row r="74" customFormat="false" ht="15" hidden="false" customHeight="false" outlineLevel="0" collapsed="false">
      <c r="A74" s="2" t="s">
        <v>47</v>
      </c>
      <c r="B74" s="20" t="n">
        <v>10511</v>
      </c>
      <c r="C74" s="20" t="n">
        <v>43579</v>
      </c>
      <c r="D74" s="20" t="n">
        <v>73005</v>
      </c>
      <c r="E74" s="20" t="n">
        <v>19196</v>
      </c>
      <c r="F74" s="20" t="n">
        <v>51643</v>
      </c>
      <c r="G74" s="20" t="n">
        <v>10936</v>
      </c>
      <c r="H74" s="20" t="n">
        <v>31218</v>
      </c>
      <c r="I74" s="21" t="n">
        <v>-0.437802163317741</v>
      </c>
      <c r="J74" s="22" t="n">
        <f aca="false">B74*D74/C74*Assumptions!$B$20</f>
        <v>83441.2204201663</v>
      </c>
      <c r="K74" s="6" t="n">
        <f aca="false">(D74-E74-F74)/D74</f>
        <v>0.0296692007396754</v>
      </c>
      <c r="L74" s="6" t="n">
        <f aca="false">E74/(E74+F74)</f>
        <v>0.270980674487217</v>
      </c>
      <c r="M74" s="6" t="n">
        <f aca="false">(E74-F74)/D74</f>
        <v>-0.444449010341757</v>
      </c>
      <c r="N74" s="6" t="n">
        <f aca="false">(I74-Assumptions!$B$10)-(M74-Assumptions!$B$8)</f>
        <v>0.0381421603878551</v>
      </c>
      <c r="O74" s="6" t="n">
        <f aca="false">Assumptions!$B$4*N74</f>
        <v>0.0190710801939276</v>
      </c>
      <c r="P74" s="23" t="n">
        <f aca="false">4*L74*(1-L74)</f>
        <v>0.790200594166681</v>
      </c>
      <c r="Q74" s="6" t="n">
        <f aca="false">MAX(-(1-K74),MIN(1-K74,M74+O74+Assumptions!$B$5*P74/Assumptions!$B$21))</f>
        <v>-0.42537793014783</v>
      </c>
      <c r="R74" s="6" t="n">
        <f aca="false">MAX(-(1-K74),MIN(1-K74,M74+O74+Assumptions!$B$6*P74/Assumptions!$B$21))</f>
        <v>-0.37590612321683</v>
      </c>
      <c r="S74" s="6" t="n">
        <f aca="false">MAX(-(1-K74),MIN(1-K74,M74+O74+Assumptions!$B$7*P74/Assumptions!$B$21))</f>
        <v>-0.357461064901874</v>
      </c>
      <c r="T74" s="10" t="n">
        <f aca="false">J74*((1-K74)+Q74)/2</f>
        <v>22735.7662351089</v>
      </c>
      <c r="U74" s="10" t="n">
        <f aca="false">J74*((1-K74)-Q74)/2</f>
        <v>58229.819866448</v>
      </c>
      <c r="V74" s="10" t="n">
        <f aca="false">J74*((1-K74)+R74)/2</f>
        <v>24799.7602084656</v>
      </c>
      <c r="W74" s="10" t="n">
        <f aca="false">J74*((1-K74)-R74)/2</f>
        <v>56165.8258930913</v>
      </c>
      <c r="X74" s="10" t="n">
        <f aca="false">J74*((1-K74)+S74)/2</f>
        <v>25569.2992967261</v>
      </c>
      <c r="Y74" s="10" t="n">
        <f aca="false">J74*((1-K74)-S74)/2</f>
        <v>55396.2868048308</v>
      </c>
      <c r="Z74" s="6" t="n">
        <f aca="false">MAX(-(1-K74),MIN(1-K74,((G74-H74)/C74)+O74+Assumptions!$B$6*P74/Assumptions!$B$21))</f>
        <v>-0.396864763348925</v>
      </c>
      <c r="AA74" s="10" t="n">
        <f aca="false">B74*((1-K74)+Z74)/2</f>
        <v>3013.85075173236</v>
      </c>
      <c r="AB74" s="10" t="n">
        <f aca="false">B74*((1-K74)-Z74)/2</f>
        <v>7185.29627929291</v>
      </c>
      <c r="AC74" s="10" t="n">
        <f aca="false">J74-B74</f>
        <v>72930.2204201663</v>
      </c>
      <c r="AD74" s="10" t="n">
        <f aca="false">V74-AA74</f>
        <v>21785.9094567332</v>
      </c>
      <c r="AE74" s="10" t="n">
        <f aca="false">W74-AB74</f>
        <v>48980.5296137984</v>
      </c>
      <c r="AF74" s="6" t="n">
        <f aca="false">IF(AC74&gt;0,(AD74-AE74)/AC74,0)</f>
        <v>-0.372885478754778</v>
      </c>
      <c r="AG74" s="6" t="n">
        <f aca="false">R74-M74</f>
        <v>0.0685428871249273</v>
      </c>
      <c r="AH74" s="2" t="str">
        <f aca="false">IF(V74&gt;W74,"D","R")</f>
        <v>R</v>
      </c>
    </row>
    <row r="75" customFormat="false" ht="15" hidden="false" customHeight="false" outlineLevel="0" collapsed="false">
      <c r="A75" s="2" t="s">
        <v>181</v>
      </c>
      <c r="B75" s="20" t="n">
        <v>425</v>
      </c>
      <c r="C75" s="20" t="n">
        <v>1724</v>
      </c>
      <c r="D75" s="20" t="n">
        <v>3392</v>
      </c>
      <c r="E75" s="20" t="n">
        <v>2373</v>
      </c>
      <c r="F75" s="20" t="n">
        <v>989</v>
      </c>
      <c r="G75" s="20" t="n">
        <v>1154</v>
      </c>
      <c r="H75" s="20" t="n">
        <v>542</v>
      </c>
      <c r="I75" s="21" t="n">
        <v>0.35377358490566</v>
      </c>
      <c r="J75" s="22" t="n">
        <f aca="false">B75*D75/C75*Assumptions!$B$20</f>
        <v>3962.49546882721</v>
      </c>
      <c r="K75" s="6" t="n">
        <f aca="false">(D75-E75-F75)/D75</f>
        <v>0.00884433962264151</v>
      </c>
      <c r="L75" s="6" t="n">
        <f aca="false">E75/(E75+F75)</f>
        <v>0.705829863176681</v>
      </c>
      <c r="M75" s="6" t="n">
        <f aca="false">(E75-F75)/D75</f>
        <v>0.408018867924528</v>
      </c>
      <c r="N75" s="6" t="n">
        <f aca="false">(I75-Assumptions!$B$10)-(M75-Assumptions!$B$8)</f>
        <v>-0.0227499696550292</v>
      </c>
      <c r="O75" s="6" t="n">
        <f aca="false">Assumptions!$B$4*N75</f>
        <v>-0.0113749848275146</v>
      </c>
      <c r="P75" s="23" t="n">
        <f aca="false">4*L75*(1-L75)</f>
        <v>0.830536269698676</v>
      </c>
      <c r="Q75" s="6" t="n">
        <f aca="false">MAX(-(1-K75),MIN(1-K75,M75+O75+Assumptions!$B$5*P75/Assumptions!$B$21))</f>
        <v>0.396643883097014</v>
      </c>
      <c r="R75" s="6" t="n">
        <f aca="false">MAX(-(1-K75),MIN(1-K75,M75+O75+Assumptions!$B$6*P75/Assumptions!$B$21))</f>
        <v>0.448640971288343</v>
      </c>
      <c r="S75" s="6" t="n">
        <f aca="false">MAX(-(1-K75),MIN(1-K75,M75+O75+Assumptions!$B$7*P75/Assumptions!$B$21))</f>
        <v>0.468027554948702</v>
      </c>
      <c r="T75" s="10" t="n">
        <f aca="false">J75*((1-K75)+Q75)/2</f>
        <v>2749.57470132884</v>
      </c>
      <c r="U75" s="10" t="n">
        <f aca="false">J75*((1-K75)-Q75)/2</f>
        <v>1177.87511181889</v>
      </c>
      <c r="V75" s="10" t="n">
        <f aca="false">J75*((1-K75)+R75)/2</f>
        <v>2852.59381450401</v>
      </c>
      <c r="W75" s="10" t="n">
        <f aca="false">J75*((1-K75)-R75)/2</f>
        <v>1074.85599864371</v>
      </c>
      <c r="X75" s="10" t="n">
        <f aca="false">J75*((1-K75)+S75)/2</f>
        <v>2891.00343945912</v>
      </c>
      <c r="Y75" s="10" t="n">
        <f aca="false">J75*((1-K75)-S75)/2</f>
        <v>1036.44637368861</v>
      </c>
      <c r="Z75" s="6" t="n">
        <f aca="false">MAX(-(1-K75),MIN(1-K75,((G75-H75)/C75)+O75+Assumptions!$B$6*P75/Assumptions!$B$21))</f>
        <v>0.39561050243574</v>
      </c>
      <c r="AA75" s="10" t="n">
        <f aca="false">B75*((1-K75)+Z75)/2</f>
        <v>294.687809597784</v>
      </c>
      <c r="AB75" s="10" t="n">
        <f aca="false">B75*((1-K75)-Z75)/2</f>
        <v>126.553346062594</v>
      </c>
      <c r="AC75" s="10" t="n">
        <f aca="false">J75-B75</f>
        <v>3537.49546882721</v>
      </c>
      <c r="AD75" s="10" t="n">
        <f aca="false">V75-AA75</f>
        <v>2557.90600490623</v>
      </c>
      <c r="AE75" s="10" t="n">
        <f aca="false">W75-AB75</f>
        <v>948.30265258112</v>
      </c>
      <c r="AF75" s="6" t="n">
        <f aca="false">IF(AC75&gt;0,(AD75-AE75)/AC75,0)</f>
        <v>0.455012131184084</v>
      </c>
      <c r="AG75" s="6" t="n">
        <f aca="false">R75-M75</f>
        <v>0.0406221033638146</v>
      </c>
      <c r="AH75" s="2" t="str">
        <f aca="false">IF(V75&gt;W75,"D","R")</f>
        <v>D</v>
      </c>
    </row>
    <row r="76" customFormat="false" ht="15" hidden="false" customHeight="false" outlineLevel="0" collapsed="false">
      <c r="A76" s="2" t="s">
        <v>182</v>
      </c>
      <c r="B76" s="20" t="n">
        <v>970</v>
      </c>
      <c r="C76" s="20" t="n">
        <v>5042</v>
      </c>
      <c r="D76" s="20" t="n">
        <v>11595</v>
      </c>
      <c r="E76" s="20" t="n">
        <v>1498</v>
      </c>
      <c r="F76" s="20" t="n">
        <v>9789</v>
      </c>
      <c r="G76" s="20" t="n">
        <v>755</v>
      </c>
      <c r="H76" s="20" t="n">
        <v>4143</v>
      </c>
      <c r="I76" s="21" t="n">
        <v>-0.743950134441457</v>
      </c>
      <c r="J76" s="22" t="n">
        <f aca="false">B76*D76/C76*Assumptions!$B$20</f>
        <v>10570.6309911102</v>
      </c>
      <c r="K76" s="6" t="n">
        <f aca="false">(D76-E76-F76)/D76</f>
        <v>0.0265631737818025</v>
      </c>
      <c r="L76" s="6" t="n">
        <f aca="false">E76/(E76+F76)</f>
        <v>0.132719057322584</v>
      </c>
      <c r="M76" s="6" t="n">
        <f aca="false">(E76-F76)/D76</f>
        <v>-0.715049590340664</v>
      </c>
      <c r="N76" s="6" t="n">
        <f aca="false">(I76-Assumptions!$B$10)-(M76-Assumptions!$B$8)</f>
        <v>0.00259476926304592</v>
      </c>
      <c r="O76" s="6" t="n">
        <f aca="false">Assumptions!$B$4*N76</f>
        <v>0.00129738463152296</v>
      </c>
      <c r="P76" s="23" t="n">
        <f aca="false">4*L76*(1-L76)</f>
        <v>0.460418836583953</v>
      </c>
      <c r="Q76" s="6" t="n">
        <f aca="false">MAX(-(1-K76),MIN(1-K76,M76+O76+Assumptions!$B$5*P76/Assumptions!$B$21))</f>
        <v>-0.713752205709141</v>
      </c>
      <c r="R76" s="6" t="n">
        <f aca="false">MAX(-(1-K76),MIN(1-K76,M76+O76+Assumptions!$B$6*P76/Assumptions!$B$21))</f>
        <v>-0.684926927724002</v>
      </c>
      <c r="S76" s="6" t="n">
        <f aca="false">MAX(-(1-K76),MIN(1-K76,M76+O76+Assumptions!$B$7*P76/Assumptions!$B$21))</f>
        <v>-0.674179717012206</v>
      </c>
      <c r="T76" s="10" t="n">
        <f aca="false">J76*((1-K76)+Q76)/2</f>
        <v>1372.51514873386</v>
      </c>
      <c r="U76" s="10" t="n">
        <f aca="false">J76*((1-K76)-Q76)/2</f>
        <v>8917.32633437617</v>
      </c>
      <c r="V76" s="10" t="n">
        <f aca="false">J76*((1-K76)+R76)/2</f>
        <v>1524.8658371324</v>
      </c>
      <c r="W76" s="10" t="n">
        <f aca="false">J76*((1-K76)-R76)/2</f>
        <v>8764.97564597763</v>
      </c>
      <c r="X76" s="10" t="n">
        <f aca="false">J76*((1-K76)+S76)/2</f>
        <v>1581.66823644145</v>
      </c>
      <c r="Y76" s="10" t="n">
        <f aca="false">J76*((1-K76)-S76)/2</f>
        <v>8708.17324666858</v>
      </c>
      <c r="Z76" s="6" t="n">
        <f aca="false">MAX(-(1-K76),MIN(1-K76,((G76-H76)/C76)+O76+Assumptions!$B$6*P76/Assumptions!$B$21))</f>
        <v>-0.641832910568582</v>
      </c>
      <c r="AA76" s="10" t="n">
        <f aca="false">B76*((1-K76)+Z76)/2</f>
        <v>160.827899090064</v>
      </c>
      <c r="AB76" s="10" t="n">
        <f aca="false">B76*((1-K76)-Z76)/2</f>
        <v>783.405822341588</v>
      </c>
      <c r="AC76" s="10" t="n">
        <f aca="false">J76-B76</f>
        <v>9600.6309911102</v>
      </c>
      <c r="AD76" s="10" t="n">
        <f aca="false">V76-AA76</f>
        <v>1364.03793804234</v>
      </c>
      <c r="AE76" s="10" t="n">
        <f aca="false">W76-AB76</f>
        <v>7981.56982363604</v>
      </c>
      <c r="AF76" s="6" t="n">
        <f aca="false">IF(AC76&gt;0,(AD76-AE76)/AC76,0)</f>
        <v>-0.68928093285965</v>
      </c>
      <c r="AG76" s="6" t="n">
        <f aca="false">R76-M76</f>
        <v>0.0301226626166623</v>
      </c>
      <c r="AH76" s="2" t="str">
        <f aca="false">IF(V76&gt;W76,"D","R")</f>
        <v>R</v>
      </c>
    </row>
    <row r="77" customFormat="false" ht="15" hidden="false" customHeight="false" outlineLevel="0" collapsed="false">
      <c r="A77" s="2" t="s">
        <v>183</v>
      </c>
      <c r="B77" s="20" t="n">
        <v>1718</v>
      </c>
      <c r="C77" s="20" t="n">
        <v>7792</v>
      </c>
      <c r="D77" s="20" t="n">
        <v>16956</v>
      </c>
      <c r="E77" s="20" t="n">
        <v>4546</v>
      </c>
      <c r="F77" s="20" t="n">
        <v>12072</v>
      </c>
      <c r="G77" s="20" t="n">
        <v>2383</v>
      </c>
      <c r="H77" s="20" t="n">
        <v>5245</v>
      </c>
      <c r="I77" s="21" t="n">
        <v>-0.461101418154163</v>
      </c>
      <c r="J77" s="22" t="n">
        <f aca="false">B77*D77/C77*Assumptions!$B$20</f>
        <v>17715.7233616812</v>
      </c>
      <c r="K77" s="6" t="n">
        <f aca="false">(D77-E77-F77)/D77</f>
        <v>0.019933946685539</v>
      </c>
      <c r="L77" s="6" t="n">
        <f aca="false">E77/(E77+F77)</f>
        <v>0.273558791671681</v>
      </c>
      <c r="M77" s="6" t="n">
        <f aca="false">(E77-F77)/D77</f>
        <v>-0.443854682708186</v>
      </c>
      <c r="N77" s="6" t="n">
        <f aca="false">(I77-Assumptions!$B$10)-(M77-Assumptions!$B$8)</f>
        <v>0.0142485779178618</v>
      </c>
      <c r="O77" s="6" t="n">
        <f aca="false">Assumptions!$B$4*N77</f>
        <v>0.00712428895893091</v>
      </c>
      <c r="P77" s="23" t="n">
        <f aca="false">4*L77*(1-L77)</f>
        <v>0.794897516683244</v>
      </c>
      <c r="Q77" s="6" t="n">
        <f aca="false">MAX(-(1-K77),MIN(1-K77,M77+O77+Assumptions!$B$5*P77/Assumptions!$B$21))</f>
        <v>-0.436730393749255</v>
      </c>
      <c r="R77" s="6" t="n">
        <f aca="false">MAX(-(1-K77),MIN(1-K77,M77+O77+Assumptions!$B$6*P77/Assumptions!$B$21))</f>
        <v>-0.386964528264485</v>
      </c>
      <c r="S77" s="6" t="n">
        <f aca="false">MAX(-(1-K77),MIN(1-K77,M77+O77+Assumptions!$B$7*P77/Assumptions!$B$21))</f>
        <v>-0.368409833218857</v>
      </c>
      <c r="T77" s="10" t="n">
        <f aca="false">J77*((1-K77)+Q77)/2</f>
        <v>4812.7921186969</v>
      </c>
      <c r="U77" s="10" t="n">
        <f aca="false">J77*((1-K77)-Q77)/2</f>
        <v>12549.7869579968</v>
      </c>
      <c r="V77" s="10" t="n">
        <f aca="false">J77*((1-K77)+R77)/2</f>
        <v>5253.61127158831</v>
      </c>
      <c r="W77" s="10" t="n">
        <f aca="false">J77*((1-K77)-R77)/2</f>
        <v>12108.9678051054</v>
      </c>
      <c r="X77" s="10" t="n">
        <f aca="false">J77*((1-K77)+S77)/2</f>
        <v>5417.96619383266</v>
      </c>
      <c r="Y77" s="10" t="n">
        <f aca="false">J77*((1-K77)-S77)/2</f>
        <v>11944.6128828611</v>
      </c>
      <c r="Z77" s="6" t="n">
        <f aca="false">MAX(-(1-K77),MIN(1-K77,((G77-H77)/C77)+O77+Assumptions!$B$6*P77/Assumptions!$B$21))</f>
        <v>-0.31040964021749</v>
      </c>
      <c r="AA77" s="10" t="n">
        <f aca="false">B77*((1-K77)+Z77)/2</f>
        <v>575.234858850298</v>
      </c>
      <c r="AB77" s="10" t="n">
        <f aca="false">B77*((1-K77)-Z77)/2</f>
        <v>1108.51862074395</v>
      </c>
      <c r="AC77" s="10" t="n">
        <f aca="false">J77-B77</f>
        <v>15997.7233616812</v>
      </c>
      <c r="AD77" s="10" t="n">
        <f aca="false">V77-AA77</f>
        <v>4678.37641273802</v>
      </c>
      <c r="AE77" s="10" t="n">
        <f aca="false">W77-AB77</f>
        <v>11000.4491843615</v>
      </c>
      <c r="AF77" s="6" t="n">
        <f aca="false">IF(AC77&gt;0,(AD77-AE77)/AC77,0)</f>
        <v>-0.395185779169458</v>
      </c>
      <c r="AG77" s="6" t="n">
        <f aca="false">R77-M77</f>
        <v>0.0568901544437012</v>
      </c>
      <c r="AH77" s="2" t="str">
        <f aca="false">IF(V77&gt;W77,"D","R")</f>
        <v>R</v>
      </c>
    </row>
    <row r="78" customFormat="false" ht="15" hidden="false" customHeight="false" outlineLevel="0" collapsed="false">
      <c r="A78" s="2" t="s">
        <v>184</v>
      </c>
      <c r="B78" s="20" t="n">
        <v>1317</v>
      </c>
      <c r="C78" s="20" t="n">
        <v>5578</v>
      </c>
      <c r="D78" s="20" t="n">
        <v>10495</v>
      </c>
      <c r="E78" s="20" t="n">
        <v>2322</v>
      </c>
      <c r="F78" s="20" t="n">
        <v>7979</v>
      </c>
      <c r="G78" s="20" t="n">
        <v>1282</v>
      </c>
      <c r="H78" s="20" t="n">
        <v>4145</v>
      </c>
      <c r="I78" s="21" t="n">
        <v>-0.548042704626335</v>
      </c>
      <c r="J78" s="22" t="n">
        <f aca="false">B78*D78/C78*Assumptions!$B$20</f>
        <v>11742.2405871809</v>
      </c>
      <c r="K78" s="6" t="n">
        <f aca="false">(D78-E78-F78)/D78</f>
        <v>0.0184849928537399</v>
      </c>
      <c r="L78" s="6" t="n">
        <f aca="false">E78/(E78+F78)</f>
        <v>0.225415008251626</v>
      </c>
      <c r="M78" s="6" t="n">
        <f aca="false">(E78-F78)/D78</f>
        <v>-0.539018580276322</v>
      </c>
      <c r="N78" s="6" t="n">
        <f aca="false">(I78-Assumptions!$B$10)-(M78-Assumptions!$B$8)</f>
        <v>0.0224711890138263</v>
      </c>
      <c r="O78" s="6" t="n">
        <f aca="false">Assumptions!$B$4*N78</f>
        <v>0.0112355945069131</v>
      </c>
      <c r="P78" s="23" t="n">
        <f aca="false">4*L78*(1-L78)</f>
        <v>0.698412329226182</v>
      </c>
      <c r="Q78" s="6" t="n">
        <f aca="false">MAX(-(1-K78),MIN(1-K78,M78+O78+Assumptions!$B$5*P78/Assumptions!$B$21))</f>
        <v>-0.527782985769409</v>
      </c>
      <c r="R78" s="6" t="n">
        <f aca="false">MAX(-(1-K78),MIN(1-K78,M78+O78+Assumptions!$B$6*P78/Assumptions!$B$21))</f>
        <v>-0.484057734023497</v>
      </c>
      <c r="S78" s="6" t="n">
        <f aca="false">MAX(-(1-K78),MIN(1-K78,M78+O78+Assumptions!$B$7*P78/Assumptions!$B$21))</f>
        <v>-0.467755220161119</v>
      </c>
      <c r="T78" s="10" t="n">
        <f aca="false">J78*((1-K78)+Q78)/2</f>
        <v>2663.91527855746</v>
      </c>
      <c r="U78" s="10" t="n">
        <f aca="false">J78*((1-K78)-Q78)/2</f>
        <v>8861.27007528255</v>
      </c>
      <c r="V78" s="10" t="n">
        <f aca="false">J78*((1-K78)+R78)/2</f>
        <v>2920.63149142523</v>
      </c>
      <c r="W78" s="10" t="n">
        <f aca="false">J78*((1-K78)-R78)/2</f>
        <v>8604.55386241477</v>
      </c>
      <c r="X78" s="10" t="n">
        <f aca="false">J78*((1-K78)+S78)/2</f>
        <v>3016.34551139918</v>
      </c>
      <c r="Y78" s="10" t="n">
        <f aca="false">J78*((1-K78)-S78)/2</f>
        <v>8508.83984244083</v>
      </c>
      <c r="Z78" s="6" t="n">
        <f aca="false">MAX(-(1-K78),MIN(1-K78,((G78-H78)/C78)+O78+Assumptions!$B$6*P78/Assumptions!$B$21))</f>
        <v>-0.45830555747611</v>
      </c>
      <c r="AA78" s="10" t="n">
        <f aca="false">B78*((1-K78)+Z78)/2</f>
        <v>344.533422607794</v>
      </c>
      <c r="AB78" s="10" t="n">
        <f aca="false">B78*((1-K78)-Z78)/2</f>
        <v>948.121841803831</v>
      </c>
      <c r="AC78" s="10" t="n">
        <f aca="false">J78-B78</f>
        <v>10425.2405871809</v>
      </c>
      <c r="AD78" s="10" t="n">
        <f aca="false">V78-AA78</f>
        <v>2576.09806881744</v>
      </c>
      <c r="AE78" s="10" t="n">
        <f aca="false">W78-AB78</f>
        <v>7656.43202061094</v>
      </c>
      <c r="AF78" s="6" t="n">
        <f aca="false">IF(AC78&gt;0,(AD78-AE78)/AC78,0)</f>
        <v>-0.487310955493955</v>
      </c>
      <c r="AG78" s="6" t="n">
        <f aca="false">R78-M78</f>
        <v>0.0549608462528253</v>
      </c>
      <c r="AH78" s="2" t="str">
        <f aca="false">IF(V78&gt;W78,"D","R")</f>
        <v>R</v>
      </c>
    </row>
    <row r="79" customFormat="false" ht="15" hidden="false" customHeight="false" outlineLevel="0" collapsed="false">
      <c r="A79" s="2" t="s">
        <v>185</v>
      </c>
      <c r="B79" s="20" t="n">
        <v>336</v>
      </c>
      <c r="C79" s="20" t="n">
        <v>1730</v>
      </c>
      <c r="D79" s="20" t="n">
        <v>4441</v>
      </c>
      <c r="E79" s="20" t="n">
        <v>675</v>
      </c>
      <c r="F79" s="20" t="n">
        <v>3673</v>
      </c>
      <c r="G79" s="20" t="n">
        <v>289</v>
      </c>
      <c r="H79" s="20" t="n">
        <v>1396</v>
      </c>
      <c r="I79" s="21" t="n">
        <v>-0.720772946859903</v>
      </c>
      <c r="J79" s="22" t="n">
        <f aca="false">B79*D79/C79*Assumptions!$B$20</f>
        <v>4087.28775233132</v>
      </c>
      <c r="K79" s="6" t="n">
        <f aca="false">(D79-E79-F79)/D79</f>
        <v>0.0209412294528259</v>
      </c>
      <c r="L79" s="6" t="n">
        <f aca="false">E79/(E79+F79)</f>
        <v>0.15524379024839</v>
      </c>
      <c r="M79" s="6" t="n">
        <f aca="false">(E79-F79)/D79</f>
        <v>-0.67507318171583</v>
      </c>
      <c r="N79" s="6" t="n">
        <f aca="false">(I79-Assumptions!$B$10)-(M79-Assumptions!$B$8)</f>
        <v>-0.0142044517802349</v>
      </c>
      <c r="O79" s="6" t="n">
        <f aca="false">Assumptions!$B$4*N79</f>
        <v>-0.00710222589011744</v>
      </c>
      <c r="P79" s="23" t="n">
        <f aca="false">4*L79*(1-L79)</f>
        <v>0.524572623350816</v>
      </c>
      <c r="Q79" s="6" t="n">
        <f aca="false">MAX(-(1-K79),MIN(1-K79,M79+O79+Assumptions!$B$5*P79/Assumptions!$B$21))</f>
        <v>-0.682175407605947</v>
      </c>
      <c r="R79" s="6" t="n">
        <f aca="false">MAX(-(1-K79),MIN(1-K79,M79+O79+Assumptions!$B$6*P79/Assumptions!$B$21))</f>
        <v>-0.649333676360393</v>
      </c>
      <c r="S79" s="6" t="n">
        <f aca="false">MAX(-(1-K79),MIN(1-K79,M79+O79+Assumptions!$B$7*P79/Assumptions!$B$21))</f>
        <v>-0.637088972041562</v>
      </c>
      <c r="T79" s="10" t="n">
        <f aca="false">J79*((1-K79)+Q79)/2</f>
        <v>606.723866610306</v>
      </c>
      <c r="U79" s="10" t="n">
        <f aca="false">J79*((1-K79)-Q79)/2</f>
        <v>3394.97105505972</v>
      </c>
      <c r="V79" s="10" t="n">
        <f aca="false">J79*((1-K79)+R79)/2</f>
        <v>673.840669552961</v>
      </c>
      <c r="W79" s="10" t="n">
        <f aca="false">J79*((1-K79)-R79)/2</f>
        <v>3327.85425211707</v>
      </c>
      <c r="X79" s="10" t="n">
        <f aca="false">J79*((1-K79)+S79)/2</f>
        <v>698.864484549599</v>
      </c>
      <c r="Y79" s="10" t="n">
        <f aca="false">J79*((1-K79)-S79)/2</f>
        <v>3302.83043712043</v>
      </c>
      <c r="Z79" s="6" t="n">
        <f aca="false">MAX(-(1-K79),MIN(1-K79,((G79-H79)/C79)+O79+Assumptions!$B$6*P79/Assumptions!$B$21))</f>
        <v>-0.614144887708147</v>
      </c>
      <c r="AA79" s="10" t="n">
        <f aca="false">B79*((1-K79)+Z79)/2</f>
        <v>61.3055323169566</v>
      </c>
      <c r="AB79" s="10" t="n">
        <f aca="false">B79*((1-K79)-Z79)/2</f>
        <v>267.658214586894</v>
      </c>
      <c r="AC79" s="10" t="n">
        <f aca="false">J79-B79</f>
        <v>3751.28775233132</v>
      </c>
      <c r="AD79" s="10" t="n">
        <f aca="false">V79-AA79</f>
        <v>612.535137236005</v>
      </c>
      <c r="AE79" s="10" t="n">
        <f aca="false">W79-AB79</f>
        <v>3060.19603753017</v>
      </c>
      <c r="AF79" s="6" t="n">
        <f aca="false">IF(AC79&gt;0,(AD79-AE79)/AC79,0)</f>
        <v>-0.652485509482181</v>
      </c>
      <c r="AG79" s="6" t="n">
        <f aca="false">R79-M79</f>
        <v>0.025739505355437</v>
      </c>
      <c r="AH79" s="2" t="str">
        <f aca="false">IF(V79&gt;W79,"D","R")</f>
        <v>R</v>
      </c>
    </row>
    <row r="80" customFormat="false" ht="15" hidden="false" customHeight="false" outlineLevel="0" collapsed="false">
      <c r="A80" s="2" t="s">
        <v>45</v>
      </c>
      <c r="B80" s="20" t="n">
        <v>14472</v>
      </c>
      <c r="C80" s="20" t="n">
        <v>63940</v>
      </c>
      <c r="D80" s="20" t="n">
        <v>95229</v>
      </c>
      <c r="E80" s="20" t="n">
        <v>60756</v>
      </c>
      <c r="F80" s="20" t="n">
        <v>32819</v>
      </c>
      <c r="G80" s="20" t="n">
        <v>42451</v>
      </c>
      <c r="H80" s="20" t="n">
        <v>20318</v>
      </c>
      <c r="I80" s="21" t="n">
        <v>0.29659624595068</v>
      </c>
      <c r="J80" s="22" t="n">
        <f aca="false">B80*D80/C80*Assumptions!$B$20</f>
        <v>102137.779557603</v>
      </c>
      <c r="K80" s="6" t="n">
        <f aca="false">(D80-E80-F80)/D80</f>
        <v>0.0173686587069065</v>
      </c>
      <c r="L80" s="6" t="n">
        <f aca="false">E80/(E80+F80)</f>
        <v>0.649275981832755</v>
      </c>
      <c r="M80" s="6" t="n">
        <f aca="false">(E80-F80)/D80</f>
        <v>0.293366516502326</v>
      </c>
      <c r="N80" s="6" t="n">
        <f aca="false">(I80-Assumptions!$B$10)-(M80-Assumptions!$B$8)</f>
        <v>0.0347250428121924</v>
      </c>
      <c r="O80" s="6" t="n">
        <f aca="false">Assumptions!$B$4*N80</f>
        <v>0.0173625214060962</v>
      </c>
      <c r="P80" s="23" t="n">
        <f aca="false">4*L80*(1-L80)</f>
        <v>0.910866724991469</v>
      </c>
      <c r="Q80" s="6" t="n">
        <f aca="false">MAX(-(1-K80),MIN(1-K80,M80+O80+Assumptions!$B$5*P80/Assumptions!$B$21))</f>
        <v>0.310729037908422</v>
      </c>
      <c r="R80" s="6" t="n">
        <f aca="false">MAX(-(1-K80),MIN(1-K80,M80+O80+Assumptions!$B$6*P80/Assumptions!$B$21))</f>
        <v>0.367755346280376</v>
      </c>
      <c r="S80" s="6" t="n">
        <f aca="false">MAX(-(1-K80),MIN(1-K80,M80+O80+Assumptions!$B$7*P80/Assumptions!$B$21))</f>
        <v>0.389017023357876</v>
      </c>
      <c r="T80" s="10" t="n">
        <f aca="false">J80*((1-K80)+Q80)/2</f>
        <v>66050.4786497112</v>
      </c>
      <c r="U80" s="10" t="n">
        <f aca="false">J80*((1-K80)-Q80)/2</f>
        <v>34313.3046736747</v>
      </c>
      <c r="V80" s="10" t="n">
        <f aca="false">J80*((1-K80)+R80)/2</f>
        <v>68962.7489064504</v>
      </c>
      <c r="W80" s="10" t="n">
        <f aca="false">J80*((1-K80)-R80)/2</f>
        <v>31401.0344169354</v>
      </c>
      <c r="X80" s="10" t="n">
        <f aca="false">J80*((1-K80)+S80)/2</f>
        <v>70048.5591496338</v>
      </c>
      <c r="Y80" s="10" t="n">
        <f aca="false">J80*((1-K80)-S80)/2</f>
        <v>30315.2241737521</v>
      </c>
      <c r="Z80" s="6" t="n">
        <f aca="false">MAX(-(1-K80),MIN(1-K80,((G80-H80)/C80)+O80+Assumptions!$B$6*P80/Assumptions!$B$21))</f>
        <v>0.420541472880959</v>
      </c>
      <c r="AA80" s="10" t="n">
        <f aca="false">B80*((1-K80)+Z80)/2</f>
        <v>10153.3584833634</v>
      </c>
      <c r="AB80" s="10" t="n">
        <f aca="false">B80*((1-K80)-Z80)/2</f>
        <v>4067.28228783021</v>
      </c>
      <c r="AC80" s="10" t="n">
        <f aca="false">J80-B80</f>
        <v>87665.7795576031</v>
      </c>
      <c r="AD80" s="10" t="n">
        <f aca="false">V80-AA80</f>
        <v>58809.390423087</v>
      </c>
      <c r="AE80" s="10" t="n">
        <f aca="false">W80-AB80</f>
        <v>27333.7521291052</v>
      </c>
      <c r="AF80" s="6" t="n">
        <f aca="false">IF(AC80&gt;0,(AD80-AE80)/AC80,0)</f>
        <v>0.359041332351352</v>
      </c>
      <c r="AG80" s="6" t="n">
        <f aca="false">R80-M80</f>
        <v>0.0743888297780497</v>
      </c>
      <c r="AH80" s="2" t="str">
        <f aca="false">IF(V80&gt;W80,"D","R")</f>
        <v>D</v>
      </c>
    </row>
    <row r="81" customFormat="false" ht="15" hidden="false" customHeight="false" outlineLevel="0" collapsed="false">
      <c r="A81" s="2" t="s">
        <v>49</v>
      </c>
      <c r="B81" s="20" t="n">
        <v>9887</v>
      </c>
      <c r="C81" s="20" t="n">
        <v>37100</v>
      </c>
      <c r="D81" s="20" t="n">
        <v>58991</v>
      </c>
      <c r="E81" s="20" t="n">
        <v>25657</v>
      </c>
      <c r="F81" s="20" t="n">
        <v>32239</v>
      </c>
      <c r="G81" s="20" t="n">
        <v>16438</v>
      </c>
      <c r="H81" s="20" t="n">
        <v>19918</v>
      </c>
      <c r="I81" s="21" t="n">
        <v>-0.112655494761636</v>
      </c>
      <c r="J81" s="22" t="n">
        <f aca="false">B81*D81/C81*Assumptions!$B$20</f>
        <v>74496.8053499487</v>
      </c>
      <c r="K81" s="6" t="n">
        <f aca="false">(D81-E81-F81)/D81</f>
        <v>0.0185621535488464</v>
      </c>
      <c r="L81" s="6" t="n">
        <f aca="false">E81/(E81+F81)</f>
        <v>0.443156694763023</v>
      </c>
      <c r="M81" s="6" t="n">
        <f aca="false">(E81-F81)/D81</f>
        <v>-0.111576342153888</v>
      </c>
      <c r="N81" s="6" t="n">
        <f aca="false">(I81-Assumptions!$B$10)-(M81-Assumptions!$B$8)</f>
        <v>0.0304161607560906</v>
      </c>
      <c r="O81" s="6" t="n">
        <f aca="false">Assumptions!$B$4*N81</f>
        <v>0.0152080803780453</v>
      </c>
      <c r="P81" s="23" t="n">
        <f aca="false">4*L81*(1-L81)</f>
        <v>0.987075354598944</v>
      </c>
      <c r="Q81" s="6" t="n">
        <f aca="false">MAX(-(1-K81),MIN(1-K81,M81+O81+Assumptions!$B$5*P81/Assumptions!$B$21))</f>
        <v>-0.0963682617758426</v>
      </c>
      <c r="R81" s="6" t="n">
        <f aca="false">MAX(-(1-K81),MIN(1-K81,M81+O81+Assumptions!$B$6*P81/Assumptions!$B$21))</f>
        <v>-0.0345707868947156</v>
      </c>
      <c r="S81" s="6" t="n">
        <f aca="false">MAX(-(1-K81),MIN(1-K81,M81+O81+Assumptions!$B$7*P81/Assumptions!$B$21))</f>
        <v>-0.0115302290778316</v>
      </c>
      <c r="T81" s="10" t="n">
        <f aca="false">J81*((1-K81)+Q81)/2</f>
        <v>32967.4282853583</v>
      </c>
      <c r="U81" s="10" t="n">
        <f aca="false">J81*((1-K81)-Q81)/2</f>
        <v>40146.5559247862</v>
      </c>
      <c r="V81" s="10" t="n">
        <f aca="false">J81*((1-K81)+R81)/2</f>
        <v>35269.2855140271</v>
      </c>
      <c r="W81" s="10" t="n">
        <f aca="false">J81*((1-K81)-R81)/2</f>
        <v>37844.6986961173</v>
      </c>
      <c r="X81" s="10" t="n">
        <f aca="false">J81*((1-K81)+S81)/2</f>
        <v>36127.5094894465</v>
      </c>
      <c r="Y81" s="10" t="n">
        <f aca="false">J81*((1-K81)-S81)/2</f>
        <v>36986.474720698</v>
      </c>
      <c r="Z81" s="6" t="n">
        <f aca="false">MAX(-(1-K81),MIN(1-K81,((G81-H81)/C81)+O81+Assumptions!$B$6*P81/Assumptions!$B$21))</f>
        <v>-0.0167949838243857</v>
      </c>
      <c r="AA81" s="10" t="n">
        <f aca="false">B81*((1-K81)+Z81)/2</f>
        <v>4768.71199139543</v>
      </c>
      <c r="AB81" s="10" t="n">
        <f aca="false">B81*((1-K81)-Z81)/2</f>
        <v>4934.76399646713</v>
      </c>
      <c r="AC81" s="10" t="n">
        <f aca="false">J81-B81</f>
        <v>64609.8053499487</v>
      </c>
      <c r="AD81" s="10" t="n">
        <f aca="false">V81-AA81</f>
        <v>30500.5735226317</v>
      </c>
      <c r="AE81" s="10" t="n">
        <f aca="false">W81-AB81</f>
        <v>32909.9346996502</v>
      </c>
      <c r="AF81" s="6" t="n">
        <f aca="false">IF(AC81&gt;0,(AD81-AE81)/AC81,0)</f>
        <v>-0.0372909524176486</v>
      </c>
      <c r="AG81" s="6" t="n">
        <f aca="false">R81-M81</f>
        <v>0.0770055552591723</v>
      </c>
      <c r="AH81" s="2" t="str">
        <f aca="false">IF(V81&gt;W81,"D","R")</f>
        <v>R</v>
      </c>
    </row>
    <row r="82" customFormat="false" ht="15" hidden="false" customHeight="false" outlineLevel="0" collapsed="false">
      <c r="A82" s="2" t="s">
        <v>186</v>
      </c>
      <c r="B82" s="20" t="n">
        <v>329</v>
      </c>
      <c r="C82" s="20" t="n">
        <v>1868</v>
      </c>
      <c r="D82" s="20" t="n">
        <v>3404</v>
      </c>
      <c r="E82" s="20" t="n">
        <v>757</v>
      </c>
      <c r="F82" s="20" t="n">
        <v>2601</v>
      </c>
      <c r="G82" s="20" t="n">
        <v>421</v>
      </c>
      <c r="H82" s="20" t="n">
        <v>1417</v>
      </c>
      <c r="I82" s="21" t="n">
        <v>-0.542146476278213</v>
      </c>
      <c r="J82" s="22" t="n">
        <f aca="false">B82*D82/C82*Assumptions!$B$20</f>
        <v>2840.99090845753</v>
      </c>
      <c r="K82" s="6" t="n">
        <f aca="false">(D82-E82-F82)/D82</f>
        <v>0.0135135135135135</v>
      </c>
      <c r="L82" s="6" t="n">
        <f aca="false">E82/(E82+F82)</f>
        <v>0.225431804645622</v>
      </c>
      <c r="M82" s="6" t="n">
        <f aca="false">(E82-F82)/D82</f>
        <v>-0.54171562867215</v>
      </c>
      <c r="N82" s="6" t="n">
        <f aca="false">(I82-Assumptions!$B$10)-(M82-Assumptions!$B$8)</f>
        <v>0.0310644657577763</v>
      </c>
      <c r="O82" s="6" t="n">
        <f aca="false">Assumptions!$B$4*N82</f>
        <v>0.0155322328788882</v>
      </c>
      <c r="P82" s="23" t="n">
        <f aca="false">4*L82*(1-L82)</f>
        <v>0.698449224399361</v>
      </c>
      <c r="Q82" s="6" t="n">
        <f aca="false">MAX(-(1-K82),MIN(1-K82,M82+O82+Assumptions!$B$5*P82/Assumptions!$B$21))</f>
        <v>-0.526183395793262</v>
      </c>
      <c r="R82" s="6" t="n">
        <f aca="false">MAX(-(1-K82),MIN(1-K82,M82+O82+Assumptions!$B$6*P82/Assumptions!$B$21))</f>
        <v>-0.482455834164394</v>
      </c>
      <c r="S82" s="6" t="n">
        <f aca="false">MAX(-(1-K82),MIN(1-K82,M82+O82+Assumptions!$B$7*P82/Assumptions!$B$21))</f>
        <v>-0.466152459085731</v>
      </c>
      <c r="T82" s="10" t="n">
        <f aca="false">J82*((1-K82)+Q82)/2</f>
        <v>653.858447897176</v>
      </c>
      <c r="U82" s="10" t="n">
        <f aca="false">J82*((1-K82)-Q82)/2</f>
        <v>2148.74069152714</v>
      </c>
      <c r="V82" s="10" t="n">
        <f aca="false">J82*((1-K82)+R82)/2</f>
        <v>715.973250415491</v>
      </c>
      <c r="W82" s="10" t="n">
        <f aca="false">J82*((1-K82)-R82)/2</f>
        <v>2086.62588900883</v>
      </c>
      <c r="X82" s="10" t="n">
        <f aca="false">J82*((1-K82)+S82)/2</f>
        <v>739.132120603319</v>
      </c>
      <c r="Y82" s="10" t="n">
        <f aca="false">J82*((1-K82)-S82)/2</f>
        <v>2063.467018821</v>
      </c>
      <c r="Z82" s="6" t="n">
        <f aca="false">MAX(-(1-K82),MIN(1-K82,((G82-H82)/C82)+O82+Assumptions!$B$6*P82/Assumptions!$B$21))</f>
        <v>-0.473930783650702</v>
      </c>
      <c r="AA82" s="10" t="n">
        <f aca="false">B82*((1-K82)+Z82)/2</f>
        <v>84.3154131164866</v>
      </c>
      <c r="AB82" s="10" t="n">
        <f aca="false">B82*((1-K82)-Z82)/2</f>
        <v>240.238640937568</v>
      </c>
      <c r="AC82" s="10" t="n">
        <f aca="false">J82-B82</f>
        <v>2511.99090845753</v>
      </c>
      <c r="AD82" s="10" t="n">
        <f aca="false">V82-AA82</f>
        <v>631.657837299005</v>
      </c>
      <c r="AE82" s="10" t="n">
        <f aca="false">W82-AB82</f>
        <v>1846.38724807126</v>
      </c>
      <c r="AF82" s="6" t="n">
        <f aca="false">IF(AC82&gt;0,(AD82-AE82)/AC82,0)</f>
        <v>-0.483572375474142</v>
      </c>
      <c r="AG82" s="6" t="n">
        <f aca="false">R82-M82</f>
        <v>0.0592597945077563</v>
      </c>
      <c r="AH82" s="2" t="str">
        <f aca="false">IF(V82&gt;W82,"D","R")</f>
        <v>R</v>
      </c>
    </row>
    <row r="83" customFormat="false" ht="15" hidden="false" customHeight="false" outlineLevel="0" collapsed="false">
      <c r="A83" s="2" t="s">
        <v>187</v>
      </c>
      <c r="B83" s="20" t="n">
        <v>3846</v>
      </c>
      <c r="C83" s="20" t="n">
        <v>19204</v>
      </c>
      <c r="D83" s="20" t="n">
        <v>31706</v>
      </c>
      <c r="E83" s="20" t="n">
        <v>6504</v>
      </c>
      <c r="F83" s="20" t="n">
        <v>24379</v>
      </c>
      <c r="G83" s="20" t="n">
        <v>3862</v>
      </c>
      <c r="H83" s="20" t="n">
        <v>14783</v>
      </c>
      <c r="I83" s="21" t="n">
        <v>-0.550875261943568</v>
      </c>
      <c r="J83" s="22" t="n">
        <f aca="false">B83*D83/C83*Assumptions!$B$20</f>
        <v>30089.8695100526</v>
      </c>
      <c r="K83" s="6" t="n">
        <f aca="false">(D83-E83-F83)/D83</f>
        <v>0.0259572320696398</v>
      </c>
      <c r="L83" s="6" t="n">
        <f aca="false">E83/(E83+F83)</f>
        <v>0.210601301687012</v>
      </c>
      <c r="M83" s="6" t="n">
        <f aca="false">(E83-F83)/D83</f>
        <v>-0.563773418280452</v>
      </c>
      <c r="N83" s="6" t="n">
        <f aca="false">(I83-Assumptions!$B$10)-(M83-Assumptions!$B$8)</f>
        <v>0.044393469700722</v>
      </c>
      <c r="O83" s="6" t="n">
        <f aca="false">Assumptions!$B$4*N83</f>
        <v>0.022196734850361</v>
      </c>
      <c r="P83" s="23" t="n">
        <f aca="false">4*L83*(1-L83)</f>
        <v>0.664993573658993</v>
      </c>
      <c r="Q83" s="6" t="n">
        <f aca="false">MAX(-(1-K83),MIN(1-K83,M83+O83+Assumptions!$B$5*P83/Assumptions!$B$21))</f>
        <v>-0.541576683430091</v>
      </c>
      <c r="R83" s="6" t="n">
        <f aca="false">MAX(-(1-K83),MIN(1-K83,M83+O83+Assumptions!$B$6*P83/Assumptions!$B$21))</f>
        <v>-0.499943667801816</v>
      </c>
      <c r="S83" s="6" t="n">
        <f aca="false">MAX(-(1-K83),MIN(1-K83,M83+O83+Assumptions!$B$7*P83/Assumptions!$B$21))</f>
        <v>-0.484421222822961</v>
      </c>
      <c r="T83" s="10" t="n">
        <f aca="false">J83*((1-K83)+Q83)/2</f>
        <v>6506.42402506825</v>
      </c>
      <c r="U83" s="10" t="n">
        <f aca="false">J83*((1-K83)-Q83)/2</f>
        <v>22802.3957591668</v>
      </c>
      <c r="V83" s="10" t="n">
        <f aca="false">J83*((1-K83)+R83)/2</f>
        <v>7132.79002885063</v>
      </c>
      <c r="W83" s="10" t="n">
        <f aca="false">J83*((1-K83)-R83)/2</f>
        <v>22176.0297553844</v>
      </c>
      <c r="X83" s="10" t="n">
        <f aca="false">J83*((1-K83)+S83)/2</f>
        <v>7366.324200796</v>
      </c>
      <c r="Y83" s="10" t="n">
        <f aca="false">J83*((1-K83)-S83)/2</f>
        <v>21942.495583439</v>
      </c>
      <c r="Z83" s="6" t="n">
        <f aca="false">MAX(-(1-K83),MIN(1-K83,((G83-H83)/C83)+O83+Assumptions!$B$6*P83/Assumptions!$B$21))</f>
        <v>-0.504853857103118</v>
      </c>
      <c r="AA83" s="10" t="n">
        <f aca="false">B83*((1-K83)+Z83)/2</f>
        <v>902.250275520786</v>
      </c>
      <c r="AB83" s="10" t="n">
        <f aca="false">B83*((1-K83)-Z83)/2</f>
        <v>2843.91820993938</v>
      </c>
      <c r="AC83" s="10" t="n">
        <f aca="false">J83-B83</f>
        <v>26243.8695100526</v>
      </c>
      <c r="AD83" s="10" t="n">
        <f aca="false">V83-AA83</f>
        <v>6230.53975332985</v>
      </c>
      <c r="AE83" s="10" t="n">
        <f aca="false">W83-AB83</f>
        <v>19332.111545445</v>
      </c>
      <c r="AF83" s="6" t="n">
        <f aca="false">IF(AC83&gt;0,(AD83-AE83)/AC83,0)</f>
        <v>-0.499224086870903</v>
      </c>
      <c r="AG83" s="6" t="n">
        <f aca="false">R83-M83</f>
        <v>0.0638297504786356</v>
      </c>
      <c r="AH83" s="2" t="str">
        <f aca="false">IF(V83&gt;W83,"D","R")</f>
        <v>R</v>
      </c>
    </row>
    <row r="84" customFormat="false" ht="15" hidden="false" customHeight="false" outlineLevel="0" collapsed="false">
      <c r="A84" s="2" t="s">
        <v>188</v>
      </c>
      <c r="B84" s="20" t="n">
        <v>683</v>
      </c>
      <c r="C84" s="20" t="n">
        <v>3336</v>
      </c>
      <c r="D84" s="20" t="n">
        <v>6535</v>
      </c>
      <c r="E84" s="20" t="n">
        <v>1464</v>
      </c>
      <c r="F84" s="20" t="n">
        <v>4951</v>
      </c>
      <c r="G84" s="20" t="n">
        <v>785</v>
      </c>
      <c r="H84" s="20" t="n">
        <v>2464</v>
      </c>
      <c r="I84" s="21" t="n">
        <v>-0.583680631717482</v>
      </c>
      <c r="J84" s="22" t="n">
        <f aca="false">B84*D84/C84*Assumptions!$B$20</f>
        <v>6340.17901101889</v>
      </c>
      <c r="K84" s="6" t="n">
        <f aca="false">(D84-E84-F84)/D84</f>
        <v>0.018362662586075</v>
      </c>
      <c r="L84" s="6" t="n">
        <f aca="false">E84/(E84+F84)</f>
        <v>0.2282151208106</v>
      </c>
      <c r="M84" s="6" t="n">
        <f aca="false">(E84-F84)/D84</f>
        <v>-0.533588370313695</v>
      </c>
      <c r="N84" s="6" t="n">
        <f aca="false">(I84-Assumptions!$B$10)-(M84-Assumptions!$B$8)</f>
        <v>-0.0185969480399477</v>
      </c>
      <c r="O84" s="6" t="n">
        <f aca="false">Assumptions!$B$4*N84</f>
        <v>-0.00929847401997386</v>
      </c>
      <c r="P84" s="23" t="n">
        <f aca="false">4*L84*(1-L84)</f>
        <v>0.704531917776013</v>
      </c>
      <c r="Q84" s="6" t="n">
        <f aca="false">MAX(-(1-K84),MIN(1-K84,M84+O84+Assumptions!$B$5*P84/Assumptions!$B$21))</f>
        <v>-0.542886844333669</v>
      </c>
      <c r="R84" s="6" t="n">
        <f aca="false">MAX(-(1-K84),MIN(1-K84,M84+O84+Assumptions!$B$6*P84/Assumptions!$B$21))</f>
        <v>-0.498778465688753</v>
      </c>
      <c r="S84" s="6" t="n">
        <f aca="false">MAX(-(1-K84),MIN(1-K84,M84+O84+Assumptions!$B$7*P84/Assumptions!$B$21))</f>
        <v>-0.482333106872197</v>
      </c>
      <c r="T84" s="10" t="n">
        <f aca="false">J84*((1-K84)+Q84)/2</f>
        <v>1390.87833365081</v>
      </c>
      <c r="U84" s="10" t="n">
        <f aca="false">J84*((1-K84)-Q84)/2</f>
        <v>4832.87810945342</v>
      </c>
      <c r="V84" s="10" t="n">
        <f aca="false">J84*((1-K84)+R84)/2</f>
        <v>1530.7058418981</v>
      </c>
      <c r="W84" s="10" t="n">
        <f aca="false">J84*((1-K84)-R84)/2</f>
        <v>4693.05060120614</v>
      </c>
      <c r="X84" s="10" t="n">
        <f aca="false">J84*((1-K84)+S84)/2</f>
        <v>1582.8391012968</v>
      </c>
      <c r="Y84" s="10" t="n">
        <f aca="false">J84*((1-K84)-S84)/2</f>
        <v>4640.91734180744</v>
      </c>
      <c r="Z84" s="6" t="n">
        <f aca="false">MAX(-(1-K84),MIN(1-K84,((G84-H84)/C84)+O84+Assumptions!$B$6*P84/Assumptions!$B$21))</f>
        <v>-0.468487457485369</v>
      </c>
      <c r="AA84" s="10" t="n">
        <f aca="false">B84*((1-K84)+Z84)/2</f>
        <v>175.240683995602</v>
      </c>
      <c r="AB84" s="10" t="n">
        <f aca="false">B84*((1-K84)-Z84)/2</f>
        <v>495.217617458109</v>
      </c>
      <c r="AC84" s="10" t="n">
        <f aca="false">J84-B84</f>
        <v>5657.17901101889</v>
      </c>
      <c r="AD84" s="10" t="n">
        <f aca="false">V84-AA84</f>
        <v>1355.4651579025</v>
      </c>
      <c r="AE84" s="10" t="n">
        <f aca="false">W84-AB84</f>
        <v>4197.83298374803</v>
      </c>
      <c r="AF84" s="6" t="n">
        <f aca="false">IF(AC84&gt;0,(AD84-AE84)/AC84,0)</f>
        <v>-0.502435546110393</v>
      </c>
      <c r="AG84" s="6" t="n">
        <f aca="false">R84-M84</f>
        <v>0.0348099046249426</v>
      </c>
      <c r="AH84" s="2" t="str">
        <f aca="false">IF(V84&gt;W84,"D","R")</f>
        <v>R</v>
      </c>
    </row>
    <row r="85" customFormat="false" ht="15" hidden="false" customHeight="false" outlineLevel="0" collapsed="false">
      <c r="A85" s="2" t="s">
        <v>189</v>
      </c>
      <c r="B85" s="20" t="n">
        <v>384</v>
      </c>
      <c r="C85" s="20" t="n">
        <v>2246</v>
      </c>
      <c r="D85" s="20" t="n">
        <v>4528</v>
      </c>
      <c r="E85" s="20" t="n">
        <v>738</v>
      </c>
      <c r="F85" s="20" t="n">
        <v>3738</v>
      </c>
      <c r="G85" s="20" t="n">
        <v>415</v>
      </c>
      <c r="H85" s="20" t="n">
        <v>1792</v>
      </c>
      <c r="I85" s="21" t="n">
        <v>-0.683072207084469</v>
      </c>
      <c r="J85" s="22" t="n">
        <f aca="false">B85*D85/C85*Assumptions!$B$20</f>
        <v>3668.50535262781</v>
      </c>
      <c r="K85" s="6" t="n">
        <f aca="false">(D85-E85-F85)/D85</f>
        <v>0.0114840989399293</v>
      </c>
      <c r="L85" s="6" t="n">
        <f aca="false">E85/(E85+F85)</f>
        <v>0.164879356568365</v>
      </c>
      <c r="M85" s="6" t="n">
        <f aca="false">(E85-F85)/D85</f>
        <v>-0.662544169611308</v>
      </c>
      <c r="N85" s="6" t="n">
        <f aca="false">(I85-Assumptions!$B$10)-(M85-Assumptions!$B$8)</f>
        <v>0.0109672758906775</v>
      </c>
      <c r="O85" s="6" t="n">
        <f aca="false">Assumptions!$B$4*N85</f>
        <v>0.00548363794533874</v>
      </c>
      <c r="P85" s="23" t="n">
        <f aca="false">4*L85*(1-L85)</f>
        <v>0.550776617383867</v>
      </c>
      <c r="Q85" s="6" t="n">
        <f aca="false">MAX(-(1-K85),MIN(1-K85,M85+O85+Assumptions!$B$5*P85/Assumptions!$B$21))</f>
        <v>-0.657060531665969</v>
      </c>
      <c r="R85" s="6" t="n">
        <f aca="false">MAX(-(1-K85),MIN(1-K85,M85+O85+Assumptions!$B$6*P85/Assumptions!$B$21))</f>
        <v>-0.622578256306434</v>
      </c>
      <c r="S85" s="6" t="n">
        <f aca="false">MAX(-(1-K85),MIN(1-K85,M85+O85+Assumptions!$B$7*P85/Assumptions!$B$21))</f>
        <v>-0.609721891857767</v>
      </c>
      <c r="T85" s="10" t="n">
        <f aca="false">J85*((1-K85)+Q85)/2</f>
        <v>607.972898389746</v>
      </c>
      <c r="U85" s="10" t="n">
        <f aca="false">J85*((1-K85)-Q85)/2</f>
        <v>3018.40297580683</v>
      </c>
      <c r="V85" s="10" t="n">
        <f aca="false">J85*((1-K85)+R85)/2</f>
        <v>671.222104253366</v>
      </c>
      <c r="W85" s="10" t="n">
        <f aca="false">J85*((1-K85)-R85)/2</f>
        <v>2955.15376994321</v>
      </c>
      <c r="X85" s="10" t="n">
        <f aca="false">J85*((1-K85)+S85)/2</f>
        <v>694.803925150999</v>
      </c>
      <c r="Y85" s="10" t="n">
        <f aca="false">J85*((1-K85)-S85)/2</f>
        <v>2931.57194904557</v>
      </c>
      <c r="Z85" s="6" t="n">
        <f aca="false">MAX(-(1-K85),MIN(1-K85,((G85-H85)/C85)+O85+Assumptions!$B$6*P85/Assumptions!$B$21))</f>
        <v>-0.57312402436209</v>
      </c>
      <c r="AA85" s="10" t="n">
        <f aca="false">B85*((1-K85)+Z85)/2</f>
        <v>79.7552403260124</v>
      </c>
      <c r="AB85" s="10" t="n">
        <f aca="false">B85*((1-K85)-Z85)/2</f>
        <v>299.834865681055</v>
      </c>
      <c r="AC85" s="10" t="n">
        <f aca="false">J85-B85</f>
        <v>3284.50535262781</v>
      </c>
      <c r="AD85" s="10" t="n">
        <f aca="false">V85-AA85</f>
        <v>591.466863927354</v>
      </c>
      <c r="AE85" s="10" t="n">
        <f aca="false">W85-AB85</f>
        <v>2655.31890426215</v>
      </c>
      <c r="AF85" s="6" t="n">
        <f aca="false">IF(AC85&gt;0,(AD85-AE85)/AC85,0)</f>
        <v>-0.628360078233268</v>
      </c>
      <c r="AG85" s="6" t="n">
        <f aca="false">R85-M85</f>
        <v>0.0399659133048739</v>
      </c>
      <c r="AH85" s="2" t="str">
        <f aca="false">IF(V85&gt;W85,"D","R")</f>
        <v>R</v>
      </c>
    </row>
    <row r="86" customFormat="false" ht="15" hidden="false" customHeight="false" outlineLevel="0" collapsed="false">
      <c r="A86" s="2" t="s">
        <v>190</v>
      </c>
      <c r="B86" s="20" t="n">
        <v>513</v>
      </c>
      <c r="C86" s="20" t="n">
        <v>2912</v>
      </c>
      <c r="D86" s="20" t="n">
        <v>6253</v>
      </c>
      <c r="E86" s="20" t="n">
        <v>3158</v>
      </c>
      <c r="F86" s="20" t="n">
        <v>3041</v>
      </c>
      <c r="G86" s="20" t="n">
        <v>1538</v>
      </c>
      <c r="H86" s="20" t="n">
        <v>1339</v>
      </c>
      <c r="I86" s="21" t="n">
        <v>-0.0121934878735093</v>
      </c>
      <c r="J86" s="22" t="n">
        <f aca="false">B86*D86/C86*Assumptions!$B$20</f>
        <v>5220.06234076242</v>
      </c>
      <c r="K86" s="6" t="n">
        <f aca="false">(D86-E86-F86)/D86</f>
        <v>0.00863585478970094</v>
      </c>
      <c r="L86" s="6" t="n">
        <f aca="false">E86/(E86+F86)</f>
        <v>0.509437005968705</v>
      </c>
      <c r="M86" s="6" t="n">
        <f aca="false">(E86-F86)/D86</f>
        <v>0.0187110187110187</v>
      </c>
      <c r="N86" s="6" t="n">
        <f aca="false">(I86-Assumptions!$B$10)-(M86-Assumptions!$B$8)</f>
        <v>0.000590806779310725</v>
      </c>
      <c r="O86" s="6" t="n">
        <f aca="false">Assumptions!$B$4*N86</f>
        <v>0.000295403389655362</v>
      </c>
      <c r="P86" s="23" t="n">
        <f aca="false">4*L86*(1-L86)</f>
        <v>0.999643771673387</v>
      </c>
      <c r="Q86" s="6" t="n">
        <f aca="false">MAX(-(1-K86),MIN(1-K86,M86+O86+Assumptions!$B$5*P86/Assumptions!$B$21))</f>
        <v>0.0190064221006741</v>
      </c>
      <c r="R86" s="6" t="n">
        <f aca="false">MAX(-(1-K86),MIN(1-K86,M86+O86+Assumptions!$B$6*P86/Assumptions!$B$21))</f>
        <v>0.0815907633895527</v>
      </c>
      <c r="S86" s="6" t="n">
        <f aca="false">MAX(-(1-K86),MIN(1-K86,M86+O86+Assumptions!$B$7*P86/Assumptions!$B$21))</f>
        <v>0.104924696315967</v>
      </c>
      <c r="T86" s="10" t="n">
        <f aca="false">J86*((1-K86)+Q86)/2</f>
        <v>2637.09867431739</v>
      </c>
      <c r="U86" s="10" t="n">
        <f aca="false">J86*((1-K86)-Q86)/2</f>
        <v>2537.88396607702</v>
      </c>
      <c r="V86" s="10" t="n">
        <f aca="false">J86*((1-K86)+R86)/2</f>
        <v>2800.44575585913</v>
      </c>
      <c r="W86" s="10" t="n">
        <f aca="false">J86*((1-K86)-R86)/2</f>
        <v>2374.53688453527</v>
      </c>
      <c r="X86" s="10" t="n">
        <f aca="false">J86*((1-K86)+S86)/2</f>
        <v>2861.34804812466</v>
      </c>
      <c r="Y86" s="10" t="n">
        <f aca="false">J86*((1-K86)-S86)/2</f>
        <v>2313.63459226975</v>
      </c>
      <c r="Z86" s="6" t="n">
        <f aca="false">MAX(-(1-K86),MIN(1-K86,((G86-H86)/C86)+O86+Assumptions!$B$6*P86/Assumptions!$B$21))</f>
        <v>0.131217656766446</v>
      </c>
      <c r="AA86" s="10" t="n">
        <f aca="false">B86*((1-K86)+Z86)/2</f>
        <v>287.942232207035</v>
      </c>
      <c r="AB86" s="10" t="n">
        <f aca="false">B86*((1-K86)-Z86)/2</f>
        <v>220.627574285848</v>
      </c>
      <c r="AC86" s="10" t="n">
        <f aca="false">J86-B86</f>
        <v>4707.06234076242</v>
      </c>
      <c r="AD86" s="10" t="n">
        <f aca="false">V86-AA86</f>
        <v>2512.5035236521</v>
      </c>
      <c r="AE86" s="10" t="n">
        <f aca="false">W86-AB86</f>
        <v>2153.90931024943</v>
      </c>
      <c r="AF86" s="6" t="n">
        <f aca="false">IF(AC86&gt;0,(AD86-AE86)/AC86,0)</f>
        <v>0.0761821678666342</v>
      </c>
      <c r="AG86" s="6" t="n">
        <f aca="false">R86-M86</f>
        <v>0.062879744678534</v>
      </c>
      <c r="AH86" s="2" t="str">
        <f aca="false">IF(V86&gt;W86,"D","R")</f>
        <v>D</v>
      </c>
    </row>
    <row r="87" customFormat="false" ht="15" hidden="false" customHeight="false" outlineLevel="0" collapsed="false">
      <c r="A87" s="2" t="s">
        <v>191</v>
      </c>
      <c r="B87" s="20" t="n">
        <v>288</v>
      </c>
      <c r="C87" s="20" t="n">
        <v>1552</v>
      </c>
      <c r="D87" s="20" t="n">
        <v>2763</v>
      </c>
      <c r="E87" s="20" t="n">
        <v>912</v>
      </c>
      <c r="F87" s="20" t="n">
        <v>1826</v>
      </c>
      <c r="G87" s="20" t="n">
        <v>555</v>
      </c>
      <c r="H87" s="20" t="n">
        <v>983</v>
      </c>
      <c r="I87" s="21" t="n">
        <v>-0.304488119683192</v>
      </c>
      <c r="J87" s="22" t="n">
        <f aca="false">B87*D87/C87*Assumptions!$B$20</f>
        <v>2429.64555699015</v>
      </c>
      <c r="K87" s="6" t="n">
        <f aca="false">(D87-E87-F87)/D87</f>
        <v>0.0090481360839667</v>
      </c>
      <c r="L87" s="6" t="n">
        <f aca="false">E87/(E87+F87)</f>
        <v>0.33308984660336</v>
      </c>
      <c r="M87" s="6" t="n">
        <f aca="false">(E87-F87)/D87</f>
        <v>-0.330799855229823</v>
      </c>
      <c r="N87" s="6" t="n">
        <f aca="false">(I87-Assumptions!$B$10)-(M87-Assumptions!$B$8)</f>
        <v>0.0578070489104697</v>
      </c>
      <c r="O87" s="6" t="n">
        <f aca="false">Assumptions!$B$4*N87</f>
        <v>0.0289035244552349</v>
      </c>
      <c r="P87" s="23" t="n">
        <f aca="false">4*L87*(1-L87)</f>
        <v>0.888564002772441</v>
      </c>
      <c r="Q87" s="6" t="n">
        <f aca="false">MAX(-(1-K87),MIN(1-K87,M87+O87+Assumptions!$B$5*P87/Assumptions!$B$21))</f>
        <v>-0.301896330774588</v>
      </c>
      <c r="R87" s="6" t="n">
        <f aca="false">MAX(-(1-K87),MIN(1-K87,M87+O87+Assumptions!$B$6*P87/Assumptions!$B$21))</f>
        <v>-0.246266320982768</v>
      </c>
      <c r="S87" s="6" t="n">
        <f aca="false">MAX(-(1-K87),MIN(1-K87,M87+O87+Assumptions!$B$7*P87/Assumptions!$B$21))</f>
        <v>-0.225525239580529</v>
      </c>
      <c r="T87" s="10" t="n">
        <f aca="false">J87*((1-K87)+Q87)/2</f>
        <v>837.080357308296</v>
      </c>
      <c r="U87" s="10" t="n">
        <f aca="false">J87*((1-K87)-Q87)/2</f>
        <v>1570.5814360464</v>
      </c>
      <c r="V87" s="10" t="n">
        <f aca="false">J87*((1-K87)+R87)/2</f>
        <v>904.660960371303</v>
      </c>
      <c r="W87" s="10" t="n">
        <f aca="false">J87*((1-K87)-R87)/2</f>
        <v>1503.0008329834</v>
      </c>
      <c r="X87" s="10" t="n">
        <f aca="false">J87*((1-K87)+S87)/2</f>
        <v>929.857698509363</v>
      </c>
      <c r="Y87" s="10" t="n">
        <f aca="false">J87*((1-K87)-S87)/2</f>
        <v>1477.80409484534</v>
      </c>
      <c r="Z87" s="6" t="n">
        <f aca="false">MAX(-(1-K87),MIN(1-K87,((G87-H87)/C87)+O87+Assumptions!$B$6*P87/Assumptions!$B$21))</f>
        <v>-0.191239661629234</v>
      </c>
      <c r="AA87" s="10" t="n">
        <f aca="false">B87*((1-K87)+Z87)/2</f>
        <v>115.158557129299</v>
      </c>
      <c r="AB87" s="10" t="n">
        <f aca="false">B87*((1-K87)-Z87)/2</f>
        <v>170.235579678518</v>
      </c>
      <c r="AC87" s="10" t="n">
        <f aca="false">J87-B87</f>
        <v>2141.64555699015</v>
      </c>
      <c r="AD87" s="10" t="n">
        <f aca="false">V87-AA87</f>
        <v>789.502403242004</v>
      </c>
      <c r="AE87" s="10" t="n">
        <f aca="false">W87-AB87</f>
        <v>1332.76525330488</v>
      </c>
      <c r="AF87" s="6" t="n">
        <f aca="false">IF(AC87&gt;0,(AD87-AE87)/AC87,0)</f>
        <v>-0.253666087877944</v>
      </c>
      <c r="AG87" s="6" t="n">
        <f aca="false">R87-M87</f>
        <v>0.084533534247055</v>
      </c>
      <c r="AH87" s="2" t="str">
        <f aca="false">IF(V87&gt;W87,"D","R")</f>
        <v>R</v>
      </c>
    </row>
    <row r="88" customFormat="false" ht="15" hidden="false" customHeight="false" outlineLevel="0" collapsed="false">
      <c r="A88" s="2" t="s">
        <v>192</v>
      </c>
      <c r="B88" s="20" t="n">
        <v>371</v>
      </c>
      <c r="C88" s="20" t="n">
        <v>1806</v>
      </c>
      <c r="D88" s="20" t="n">
        <v>3370</v>
      </c>
      <c r="E88" s="20" t="n">
        <v>869</v>
      </c>
      <c r="F88" s="20" t="n">
        <v>2484</v>
      </c>
      <c r="G88" s="20" t="n">
        <v>521</v>
      </c>
      <c r="H88" s="20" t="n">
        <v>1272</v>
      </c>
      <c r="I88" s="21" t="n">
        <v>-0.463604417670683</v>
      </c>
      <c r="J88" s="22" t="n">
        <f aca="false">B88*D88/C88*Assumptions!$B$20</f>
        <v>3280.55505791579</v>
      </c>
      <c r="K88" s="6" t="n">
        <f aca="false">(D88-E88-F88)/D88</f>
        <v>0.00504451038575668</v>
      </c>
      <c r="L88" s="6" t="n">
        <f aca="false">E88/(E88+F88)</f>
        <v>0.259170891738741</v>
      </c>
      <c r="M88" s="6" t="n">
        <f aca="false">(E88-F88)/D88</f>
        <v>-0.479228486646884</v>
      </c>
      <c r="N88" s="6" t="n">
        <f aca="false">(I88-Assumptions!$B$10)-(M88-Assumptions!$B$8)</f>
        <v>0.0471193823400403</v>
      </c>
      <c r="O88" s="6" t="n">
        <f aca="false">Assumptions!$B$4*N88</f>
        <v>0.0235596911700201</v>
      </c>
      <c r="P88" s="23" t="n">
        <f aca="false">4*L88*(1-L88)</f>
        <v>0.768005362456348</v>
      </c>
      <c r="Q88" s="6" t="n">
        <f aca="false">MAX(-(1-K88),MIN(1-K88,M88+O88+Assumptions!$B$5*P88/Assumptions!$B$21))</f>
        <v>-0.455668795476864</v>
      </c>
      <c r="R88" s="6" t="n">
        <f aca="false">MAX(-(1-K88),MIN(1-K88,M88+O88+Assumptions!$B$6*P88/Assumptions!$B$21))</f>
        <v>-0.407586557506035</v>
      </c>
      <c r="S88" s="6" t="n">
        <f aca="false">MAX(-(1-K88),MIN(1-K88,M88+O88+Assumptions!$B$7*P88/Assumptions!$B$21))</f>
        <v>-0.389659585796218</v>
      </c>
      <c r="T88" s="10" t="n">
        <f aca="false">J88*((1-K88)+Q88)/2</f>
        <v>884.579846059533</v>
      </c>
      <c r="U88" s="10" t="n">
        <f aca="false">J88*((1-K88)-Q88)/2</f>
        <v>2379.42641779556</v>
      </c>
      <c r="V88" s="10" t="n">
        <f aca="false">J88*((1-K88)+R88)/2</f>
        <v>963.44806054509</v>
      </c>
      <c r="W88" s="10" t="n">
        <f aca="false">J88*((1-K88)-R88)/2</f>
        <v>2300.55820331</v>
      </c>
      <c r="X88" s="10" t="n">
        <f aca="false">J88*((1-K88)+S88)/2</f>
        <v>992.853269402966</v>
      </c>
      <c r="Y88" s="10" t="n">
        <f aca="false">J88*((1-K88)-S88)/2</f>
        <v>2271.15299445212</v>
      </c>
      <c r="Z88" s="6" t="n">
        <f aca="false">MAX(-(1-K88),MIN(1-K88,((G88-H88)/C88)+O88+Assumptions!$B$6*P88/Assumptions!$B$21))</f>
        <v>-0.344194172741764</v>
      </c>
      <c r="AA88" s="10" t="n">
        <f aca="false">B88*((1-K88)+Z88)/2</f>
        <v>120.716224279845</v>
      </c>
      <c r="AB88" s="10" t="n">
        <f aca="false">B88*((1-K88)-Z88)/2</f>
        <v>248.412262367039</v>
      </c>
      <c r="AC88" s="10" t="n">
        <f aca="false">J88-B88</f>
        <v>2909.55505791579</v>
      </c>
      <c r="AD88" s="10" t="n">
        <f aca="false">V88-AA88</f>
        <v>842.731836265245</v>
      </c>
      <c r="AE88" s="10" t="n">
        <f aca="false">W88-AB88</f>
        <v>2052.14594094296</v>
      </c>
      <c r="AF88" s="6" t="n">
        <f aca="false">IF(AC88&gt;0,(AD88-AE88)/AC88,0)</f>
        <v>-0.415669777888326</v>
      </c>
      <c r="AG88" s="6" t="n">
        <f aca="false">R88-M88</f>
        <v>0.0716419291408493</v>
      </c>
      <c r="AH88" s="2" t="str">
        <f aca="false">IF(V88&gt;W88,"D","R")</f>
        <v>R</v>
      </c>
    </row>
    <row r="89" customFormat="false" ht="15" hidden="false" customHeight="false" outlineLevel="0" collapsed="false">
      <c r="A89" s="2" t="s">
        <v>193</v>
      </c>
      <c r="B89" s="20" t="n">
        <v>1561</v>
      </c>
      <c r="C89" s="20" t="n">
        <v>6418</v>
      </c>
      <c r="D89" s="20" t="n">
        <v>12270</v>
      </c>
      <c r="E89" s="20" t="n">
        <v>3990</v>
      </c>
      <c r="F89" s="20" t="n">
        <v>8089</v>
      </c>
      <c r="G89" s="20" t="n">
        <v>2236</v>
      </c>
      <c r="H89" s="20" t="n">
        <v>4098</v>
      </c>
      <c r="I89" s="21" t="n">
        <v>-0.380313199105145</v>
      </c>
      <c r="J89" s="22" t="n">
        <f aca="false">B89*D89/C89*Assumptions!$B$20</f>
        <v>14141.9409494255</v>
      </c>
      <c r="K89" s="6" t="n">
        <f aca="false">(D89-E89-F89)/D89</f>
        <v>0.0155664221678892</v>
      </c>
      <c r="L89" s="6" t="n">
        <f aca="false">E89/(E89+F89)</f>
        <v>0.330325358059442</v>
      </c>
      <c r="M89" s="6" t="n">
        <f aca="false">(E89-F89)/D89</f>
        <v>-0.334066829665852</v>
      </c>
      <c r="N89" s="6" t="n">
        <f aca="false">(I89-Assumptions!$B$10)-(M89-Assumptions!$B$8)</f>
        <v>-0.014751056075455</v>
      </c>
      <c r="O89" s="6" t="n">
        <f aca="false">Assumptions!$B$4*N89</f>
        <v>-0.00737552803772751</v>
      </c>
      <c r="P89" s="23" t="n">
        <f aca="false">4*L89*(1-L89)</f>
        <v>0.884842063529374</v>
      </c>
      <c r="Q89" s="6" t="n">
        <f aca="false">MAX(-(1-K89),MIN(1-K89,M89+O89+Assumptions!$B$5*P89/Assumptions!$B$21))</f>
        <v>-0.341442357703579</v>
      </c>
      <c r="R89" s="6" t="n">
        <f aca="false">MAX(-(1-K89),MIN(1-K89,M89+O89+Assumptions!$B$6*P89/Assumptions!$B$21))</f>
        <v>-0.28604536603526</v>
      </c>
      <c r="S89" s="6" t="n">
        <f aca="false">MAX(-(1-K89),MIN(1-K89,M89+O89+Assumptions!$B$7*P89/Assumptions!$B$21))</f>
        <v>-0.265391163062233</v>
      </c>
      <c r="T89" s="10" t="n">
        <f aca="false">J89*((1-K89)+Q89)/2</f>
        <v>4546.57193302838</v>
      </c>
      <c r="U89" s="10" t="n">
        <f aca="false">J89*((1-K89)-Q89)/2</f>
        <v>9375.22959330502</v>
      </c>
      <c r="V89" s="10" t="n">
        <f aca="false">J89*((1-K89)+R89)/2</f>
        <v>4938.28242550298</v>
      </c>
      <c r="W89" s="10" t="n">
        <f aca="false">J89*((1-K89)-R89)/2</f>
        <v>8983.51910083043</v>
      </c>
      <c r="X89" s="10" t="n">
        <f aca="false">J89*((1-K89)+S89)/2</f>
        <v>5084.32768490398</v>
      </c>
      <c r="Y89" s="10" t="n">
        <f aca="false">J89*((1-K89)-S89)/2</f>
        <v>8837.47384142943</v>
      </c>
      <c r="Z89" s="6" t="n">
        <f aca="false">MAX(-(1-K89),MIN(1-K89,((G89-H89)/C89)+O89+Assumptions!$B$6*P89/Assumptions!$B$21))</f>
        <v>-0.242100069557317</v>
      </c>
      <c r="AA89" s="10" t="n">
        <f aca="false">B89*((1-K89)+Z89)/2</f>
        <v>579.391303208477</v>
      </c>
      <c r="AB89" s="10" t="n">
        <f aca="false">B89*((1-K89)-Z89)/2</f>
        <v>957.309511787449</v>
      </c>
      <c r="AC89" s="10" t="n">
        <f aca="false">J89-B89</f>
        <v>12580.9409494255</v>
      </c>
      <c r="AD89" s="10" t="n">
        <f aca="false">V89-AA89</f>
        <v>4358.8911222945</v>
      </c>
      <c r="AE89" s="10" t="n">
        <f aca="false">W89-AB89</f>
        <v>8026.20958904298</v>
      </c>
      <c r="AF89" s="6" t="n">
        <f aca="false">IF(AC89&gt;0,(AD89-AE89)/AC89,0)</f>
        <v>-0.291497947688558</v>
      </c>
      <c r="AG89" s="6" t="n">
        <f aca="false">R89-M89</f>
        <v>0.0480214636305918</v>
      </c>
      <c r="AH89" s="2" t="str">
        <f aca="false">IF(V89&gt;W89,"D","R")</f>
        <v>R</v>
      </c>
    </row>
    <row r="90" customFormat="false" ht="15" hidden="false" customHeight="false" outlineLevel="0" collapsed="false">
      <c r="A90" s="2" t="s">
        <v>194</v>
      </c>
      <c r="B90" s="20" t="n">
        <v>1101</v>
      </c>
      <c r="C90" s="20" t="n">
        <v>4076</v>
      </c>
      <c r="D90" s="20" t="n">
        <v>7713</v>
      </c>
      <c r="E90" s="20" t="n">
        <v>2139</v>
      </c>
      <c r="F90" s="20" t="n">
        <v>5416</v>
      </c>
      <c r="G90" s="20" t="n">
        <v>1197</v>
      </c>
      <c r="H90" s="20" t="n">
        <v>2771</v>
      </c>
      <c r="I90" s="21" t="n">
        <v>-0.45884951502929</v>
      </c>
      <c r="J90" s="22" t="n">
        <f aca="false">B90*D90/C90*Assumptions!$B$20</f>
        <v>9872.74094339493</v>
      </c>
      <c r="K90" s="6" t="n">
        <f aca="false">(D90-E90-F90)/D90</f>
        <v>0.0204848956307533</v>
      </c>
      <c r="L90" s="6" t="n">
        <f aca="false">E90/(E90+F90)</f>
        <v>0.283123759099934</v>
      </c>
      <c r="M90" s="6" t="n">
        <f aca="false">(E90-F90)/D90</f>
        <v>-0.424867107480876</v>
      </c>
      <c r="N90" s="6" t="n">
        <f aca="false">(I90-Assumptions!$B$10)-(M90-Assumptions!$B$8)</f>
        <v>-0.00248709418457516</v>
      </c>
      <c r="O90" s="6" t="n">
        <f aca="false">Assumptions!$B$4*N90</f>
        <v>-0.00124354709228758</v>
      </c>
      <c r="P90" s="23" t="n">
        <f aca="false">4*L90*(1-L90)</f>
        <v>0.811858784532226</v>
      </c>
      <c r="Q90" s="6" t="n">
        <f aca="false">MAX(-(1-K90),MIN(1-K90,M90+O90+Assumptions!$B$5*P90/Assumptions!$B$21))</f>
        <v>-0.426110654573164</v>
      </c>
      <c r="R90" s="6" t="n">
        <f aca="false">MAX(-(1-K90),MIN(1-K90,M90+O90+Assumptions!$B$6*P90/Assumptions!$B$21))</f>
        <v>-0.375282901038038</v>
      </c>
      <c r="S90" s="6" t="n">
        <f aca="false">MAX(-(1-K90),MIN(1-K90,M90+O90+Assumptions!$B$7*P90/Assumptions!$B$21))</f>
        <v>-0.35633229187025</v>
      </c>
      <c r="T90" s="10" t="n">
        <f aca="false">J90*((1-K90)+Q90)/2</f>
        <v>2731.80938487936</v>
      </c>
      <c r="U90" s="10" t="n">
        <f aca="false">J90*((1-K90)-Q90)/2</f>
        <v>6938.68949070065</v>
      </c>
      <c r="V90" s="10" t="n">
        <f aca="false">J90*((1-K90)+R90)/2</f>
        <v>2982.71400657288</v>
      </c>
      <c r="W90" s="10" t="n">
        <f aca="false">J90*((1-K90)-R90)/2</f>
        <v>6687.78486900714</v>
      </c>
      <c r="X90" s="10" t="n">
        <f aca="false">J90*((1-K90)+S90)/2</f>
        <v>3076.26123408942</v>
      </c>
      <c r="Y90" s="10" t="n">
        <f aca="false">J90*((1-K90)-S90)/2</f>
        <v>6594.23764149059</v>
      </c>
      <c r="Z90" s="6" t="n">
        <f aca="false">MAX(-(1-K90),MIN(1-K90,((G90-H90)/C90)+O90+Assumptions!$B$6*P90/Assumptions!$B$21))</f>
        <v>-0.336578698365797</v>
      </c>
      <c r="AA90" s="10" t="n">
        <f aca="false">B90*((1-K90)+Z90)/2</f>
        <v>353.936491504899</v>
      </c>
      <c r="AB90" s="10" t="n">
        <f aca="false">B90*((1-K90)-Z90)/2</f>
        <v>724.509638405642</v>
      </c>
      <c r="AC90" s="10" t="n">
        <f aca="false">J90-B90</f>
        <v>8771.74094339493</v>
      </c>
      <c r="AD90" s="10" t="n">
        <f aca="false">V90-AA90</f>
        <v>2628.77751506798</v>
      </c>
      <c r="AE90" s="10" t="n">
        <f aca="false">W90-AB90</f>
        <v>5963.2752306015</v>
      </c>
      <c r="AF90" s="6" t="n">
        <f aca="false">IF(AC90&gt;0,(AD90-AE90)/AC90,0)</f>
        <v>-0.380140924937412</v>
      </c>
      <c r="AG90" s="6" t="n">
        <f aca="false">R90-M90</f>
        <v>0.0495842064428387</v>
      </c>
      <c r="AH90" s="2" t="str">
        <f aca="false">IF(V90&gt;W90,"D","R")</f>
        <v>R</v>
      </c>
    </row>
    <row r="91" customFormat="false" ht="15" hidden="false" customHeight="false" outlineLevel="0" collapsed="false">
      <c r="A91" s="2" t="s">
        <v>195</v>
      </c>
      <c r="B91" s="20" t="n">
        <v>265</v>
      </c>
      <c r="C91" s="20" t="n">
        <v>1572</v>
      </c>
      <c r="D91" s="20" t="n">
        <v>2623</v>
      </c>
      <c r="E91" s="20" t="n">
        <v>725</v>
      </c>
      <c r="F91" s="20" t="n">
        <v>1860</v>
      </c>
      <c r="G91" s="20" t="n">
        <v>430</v>
      </c>
      <c r="H91" s="20" t="n">
        <v>1106</v>
      </c>
      <c r="I91" s="21" t="n">
        <v>-0.463329764453962</v>
      </c>
      <c r="J91" s="22" t="n">
        <f aca="false">B91*D91/C91*Assumptions!$B$20</f>
        <v>2095.33221072363</v>
      </c>
      <c r="K91" s="6" t="n">
        <f aca="false">(D91-E91-F91)/D91</f>
        <v>0.0144872283644682</v>
      </c>
      <c r="L91" s="6" t="n">
        <f aca="false">E91/(E91+F91)</f>
        <v>0.280464216634429</v>
      </c>
      <c r="M91" s="6" t="n">
        <f aca="false">(E91-F91)/D91</f>
        <v>-0.432710636675562</v>
      </c>
      <c r="N91" s="6" t="n">
        <f aca="false">(I91-Assumptions!$B$10)-(M91-Assumptions!$B$8)</f>
        <v>0.000876185585439504</v>
      </c>
      <c r="O91" s="6" t="n">
        <f aca="false">Assumptions!$B$4*N91</f>
        <v>0.000438092792719752</v>
      </c>
      <c r="P91" s="23" t="n">
        <f aca="false">4*L91*(1-L91)</f>
        <v>0.807216159288261</v>
      </c>
      <c r="Q91" s="6" t="n">
        <f aca="false">MAX(-(1-K91),MIN(1-K91,M91+O91+Assumptions!$B$5*P91/Assumptions!$B$21))</f>
        <v>-0.432272543882843</v>
      </c>
      <c r="R91" s="6" t="n">
        <f aca="false">MAX(-(1-K91),MIN(1-K91,M91+O91+Assumptions!$B$6*P91/Assumptions!$B$21))</f>
        <v>-0.381735449531496</v>
      </c>
      <c r="S91" s="6" t="n">
        <f aca="false">MAX(-(1-K91),MIN(1-K91,M91+O91+Assumptions!$B$7*P91/Assumptions!$B$21))</f>
        <v>-0.362893209673971</v>
      </c>
      <c r="T91" s="10" t="n">
        <f aca="false">J91*((1-K91)+Q91)/2</f>
        <v>579.611034739143</v>
      </c>
      <c r="U91" s="10" t="n">
        <f aca="false">J91*((1-K91)-Q91)/2</f>
        <v>1485.36561974831</v>
      </c>
      <c r="V91" s="10" t="n">
        <f aca="false">J91*((1-K91)+R91)/2</f>
        <v>632.557035554521</v>
      </c>
      <c r="W91" s="10" t="n">
        <f aca="false">J91*((1-K91)-R91)/2</f>
        <v>1432.41961893293</v>
      </c>
      <c r="X91" s="10" t="n">
        <f aca="false">J91*((1-K91)+S91)/2</f>
        <v>652.297411602347</v>
      </c>
      <c r="Y91" s="10" t="n">
        <f aca="false">J91*((1-K91)-S91)/2</f>
        <v>1412.6792428851</v>
      </c>
      <c r="Z91" s="6" t="n">
        <f aca="false">MAX(-(1-K91),MIN(1-K91,((G91-H91)/C91)+O91+Assumptions!$B$6*P91/Assumptions!$B$21))</f>
        <v>-0.379050258148554</v>
      </c>
      <c r="AA91" s="10" t="n">
        <f aca="false">B91*((1-K91)+Z91)/2</f>
        <v>80.3562830370246</v>
      </c>
      <c r="AB91" s="10" t="n">
        <f aca="false">B91*((1-K91)-Z91)/2</f>
        <v>180.804601446391</v>
      </c>
      <c r="AC91" s="10" t="n">
        <f aca="false">J91-B91</f>
        <v>1830.33221072363</v>
      </c>
      <c r="AD91" s="10" t="n">
        <f aca="false">V91-AA91</f>
        <v>552.200752517497</v>
      </c>
      <c r="AE91" s="10" t="n">
        <f aca="false">W91-AB91</f>
        <v>1251.61501748654</v>
      </c>
      <c r="AF91" s="6" t="n">
        <f aca="false">IF(AC91&gt;0,(AD91-AE91)/AC91,0)</f>
        <v>-0.382124218145363</v>
      </c>
      <c r="AG91" s="6" t="n">
        <f aca="false">R91-M91</f>
        <v>0.0509751871440668</v>
      </c>
      <c r="AH91" s="2" t="str">
        <f aca="false">IF(V91&gt;W91,"D","R")</f>
        <v>R</v>
      </c>
    </row>
    <row r="92" customFormat="false" ht="15" hidden="false" customHeight="false" outlineLevel="0" collapsed="false">
      <c r="A92" s="2" t="s">
        <v>196</v>
      </c>
      <c r="B92" s="20" t="n">
        <v>1885</v>
      </c>
      <c r="C92" s="20" t="n">
        <v>8104</v>
      </c>
      <c r="D92" s="20" t="n">
        <v>18513</v>
      </c>
      <c r="E92" s="20" t="n">
        <v>6285</v>
      </c>
      <c r="F92" s="20" t="n">
        <v>12073</v>
      </c>
      <c r="G92" s="20" t="n">
        <v>3158</v>
      </c>
      <c r="H92" s="20" t="n">
        <v>4856</v>
      </c>
      <c r="I92" s="21" t="n">
        <v>-0.327166837958205</v>
      </c>
      <c r="J92" s="22" t="n">
        <f aca="false">B92*D92/C92*Assumptions!$B$20</f>
        <v>20405.6291603606</v>
      </c>
      <c r="K92" s="6" t="n">
        <f aca="false">(D92-E92-F92)/D92</f>
        <v>0.00837249500351105</v>
      </c>
      <c r="L92" s="6" t="n">
        <f aca="false">E92/(E92+F92)</f>
        <v>0.342357555289247</v>
      </c>
      <c r="M92" s="6" t="n">
        <f aca="false">(E92-F92)/D92</f>
        <v>-0.312645168260142</v>
      </c>
      <c r="N92" s="6" t="n">
        <f aca="false">(I92-Assumptions!$B$10)-(M92-Assumptions!$B$8)</f>
        <v>0.0169736436657755</v>
      </c>
      <c r="O92" s="6" t="n">
        <f aca="false">Assumptions!$B$4*N92</f>
        <v>0.00848682183288774</v>
      </c>
      <c r="P92" s="23" t="n">
        <f aca="false">4*L92*(1-L92)</f>
        <v>0.900595438502469</v>
      </c>
      <c r="Q92" s="6" t="n">
        <f aca="false">MAX(-(1-K92),MIN(1-K92,M92+O92+Assumptions!$B$5*P92/Assumptions!$B$21))</f>
        <v>-0.304158346427254</v>
      </c>
      <c r="R92" s="6" t="n">
        <f aca="false">MAX(-(1-K92),MIN(1-K92,M92+O92+Assumptions!$B$6*P92/Assumptions!$B$21))</f>
        <v>-0.247775088827304</v>
      </c>
      <c r="S92" s="6" t="n">
        <f aca="false">MAX(-(1-K92),MIN(1-K92,M92+O92+Assumptions!$B$7*P92/Assumptions!$B$21))</f>
        <v>-0.226753166667299</v>
      </c>
      <c r="T92" s="10" t="n">
        <f aca="false">J92*((1-K92)+Q92)/2</f>
        <v>7014.12035447447</v>
      </c>
      <c r="U92" s="10" t="n">
        <f aca="false">J92*((1-K92)-Q92)/2</f>
        <v>13220.6627776975</v>
      </c>
      <c r="V92" s="10" t="n">
        <f aca="false">J92*((1-K92)+R92)/2</f>
        <v>7589.3882771933</v>
      </c>
      <c r="W92" s="10" t="n">
        <f aca="false">J92*((1-K92)-R92)/2</f>
        <v>12645.3948549787</v>
      </c>
      <c r="X92" s="10" t="n">
        <f aca="false">J92*((1-K92)+S92)/2</f>
        <v>7803.87105111081</v>
      </c>
      <c r="Y92" s="10" t="n">
        <f aca="false">J92*((1-K92)-S92)/2</f>
        <v>12430.9120810612</v>
      </c>
      <c r="Z92" s="6" t="n">
        <f aca="false">MAX(-(1-K92),MIN(1-K92,((G92-H92)/C92)+O92+Assumptions!$B$6*P92/Assumptions!$B$21))</f>
        <v>-0.144656080488189</v>
      </c>
      <c r="AA92" s="10" t="n">
        <f aca="false">B92*((1-K92)+Z92)/2</f>
        <v>798.270567599073</v>
      </c>
      <c r="AB92" s="10" t="n">
        <f aca="false">B92*((1-K92)-Z92)/2</f>
        <v>1070.94727931931</v>
      </c>
      <c r="AC92" s="10" t="n">
        <f aca="false">J92-B92</f>
        <v>18520.6291603606</v>
      </c>
      <c r="AD92" s="10" t="n">
        <f aca="false">V92-AA92</f>
        <v>6791.11770959422</v>
      </c>
      <c r="AE92" s="10" t="n">
        <f aca="false">W92-AB92</f>
        <v>11574.4475756594</v>
      </c>
      <c r="AF92" s="6" t="n">
        <f aca="false">IF(AC92&gt;0,(AD92-AE92)/AC92,0)</f>
        <v>-0.258270376489305</v>
      </c>
      <c r="AG92" s="6" t="n">
        <f aca="false">R92-M92</f>
        <v>0.0648700794328374</v>
      </c>
      <c r="AH92" s="2" t="str">
        <f aca="false">IF(V92&gt;W92,"D","R")</f>
        <v>R</v>
      </c>
    </row>
    <row r="93" customFormat="false" ht="15" hidden="false" customHeight="false" outlineLevel="0" collapsed="false">
      <c r="A93" s="2" t="s">
        <v>197</v>
      </c>
      <c r="B93" s="20" t="n">
        <v>1298</v>
      </c>
      <c r="C93" s="20" t="n">
        <v>6917</v>
      </c>
      <c r="D93" s="20" t="n">
        <v>13535</v>
      </c>
      <c r="E93" s="20" t="n">
        <v>3779</v>
      </c>
      <c r="F93" s="20" t="n">
        <v>9535</v>
      </c>
      <c r="G93" s="20" t="n">
        <v>2039</v>
      </c>
      <c r="H93" s="20" t="n">
        <v>4742</v>
      </c>
      <c r="I93" s="21" t="n">
        <v>-0.435333371034327</v>
      </c>
      <c r="J93" s="22" t="n">
        <f aca="false">B93*D93/C93*Assumptions!$B$20</f>
        <v>12035.8410418455</v>
      </c>
      <c r="K93" s="6" t="n">
        <f aca="false">(D93-E93-F93)/D93</f>
        <v>0.0163280384189139</v>
      </c>
      <c r="L93" s="6" t="n">
        <f aca="false">E93/(E93+F93)</f>
        <v>0.283836563016374</v>
      </c>
      <c r="M93" s="6" t="n">
        <f aca="false">(E93-F93)/D93</f>
        <v>-0.425267824159586</v>
      </c>
      <c r="N93" s="6" t="n">
        <f aca="false">(I93-Assumptions!$B$10)-(M93-Assumptions!$B$8)</f>
        <v>0.0214297664890983</v>
      </c>
      <c r="O93" s="6" t="n">
        <f aca="false">Assumptions!$B$4*N93</f>
        <v>0.0107148832445491</v>
      </c>
      <c r="P93" s="23" t="n">
        <f aca="false">4*L93*(1-L93)</f>
        <v>0.813093474045703</v>
      </c>
      <c r="Q93" s="6" t="n">
        <f aca="false">MAX(-(1-K93),MIN(1-K93,M93+O93+Assumptions!$B$5*P93/Assumptions!$B$21))</f>
        <v>-0.414552940915037</v>
      </c>
      <c r="R93" s="6" t="n">
        <f aca="false">MAX(-(1-K93),MIN(1-K93,M93+O93+Assumptions!$B$6*P93/Assumptions!$B$21))</f>
        <v>-0.363647887613647</v>
      </c>
      <c r="S93" s="6" t="n">
        <f aca="false">MAX(-(1-K93),MIN(1-K93,M93+O93+Assumptions!$B$7*P93/Assumptions!$B$21))</f>
        <v>-0.344668458016914</v>
      </c>
      <c r="T93" s="10" t="n">
        <f aca="false">J93*((1-K93)+Q93)/2</f>
        <v>3424.91303331367</v>
      </c>
      <c r="U93" s="10" t="n">
        <f aca="false">J93*((1-K93)-Q93)/2</f>
        <v>8414.40633359663</v>
      </c>
      <c r="V93" s="10" t="n">
        <f aca="false">J93*((1-K93)+R93)/2</f>
        <v>3731.25559819477</v>
      </c>
      <c r="W93" s="10" t="n">
        <f aca="false">J93*((1-K93)-R93)/2</f>
        <v>8108.06376871553</v>
      </c>
      <c r="X93" s="10" t="n">
        <f aca="false">J93*((1-K93)+S93)/2</f>
        <v>3845.47229704036</v>
      </c>
      <c r="Y93" s="10" t="n">
        <f aca="false">J93*((1-K93)-S93)/2</f>
        <v>7993.84706986994</v>
      </c>
      <c r="Z93" s="6" t="n">
        <f aca="false">MAX(-(1-K93),MIN(1-K93,((G93-H93)/C93)+O93+Assumptions!$B$6*P93/Assumptions!$B$21))</f>
        <v>-0.329156411581862</v>
      </c>
      <c r="AA93" s="10" t="n">
        <f aca="false">B93*((1-K93)+Z93)/2</f>
        <v>424.780591949496</v>
      </c>
      <c r="AB93" s="10" t="n">
        <f aca="false">B93*((1-K93)-Z93)/2</f>
        <v>852.025614182753</v>
      </c>
      <c r="AC93" s="10" t="n">
        <f aca="false">J93-B93</f>
        <v>10737.8410418455</v>
      </c>
      <c r="AD93" s="10" t="n">
        <f aca="false">V93-AA93</f>
        <v>3306.47500624528</v>
      </c>
      <c r="AE93" s="10" t="n">
        <f aca="false">W93-AB93</f>
        <v>7256.03815453278</v>
      </c>
      <c r="AF93" s="6" t="n">
        <f aca="false">IF(AC93&gt;0,(AD93-AE93)/AC93,0)</f>
        <v>-0.367817248634619</v>
      </c>
      <c r="AG93" s="6" t="n">
        <f aca="false">R93-M93</f>
        <v>0.0616199365459391</v>
      </c>
      <c r="AH93" s="2" t="str">
        <f aca="false">IF(V93&gt;W93,"D","R")</f>
        <v>R</v>
      </c>
    </row>
    <row r="94" customFormat="false" ht="15" hidden="false" customHeight="false" outlineLevel="0" collapsed="false">
      <c r="A94" s="2" t="s">
        <v>198</v>
      </c>
      <c r="B94" s="20" t="n">
        <v>3102</v>
      </c>
      <c r="C94" s="20" t="n">
        <v>9678</v>
      </c>
      <c r="D94" s="20" t="n">
        <v>15369</v>
      </c>
      <c r="E94" s="20" t="n">
        <v>9615</v>
      </c>
      <c r="F94" s="20" t="n">
        <v>5490</v>
      </c>
      <c r="G94" s="20" t="n">
        <v>6408</v>
      </c>
      <c r="H94" s="20" t="n">
        <v>3085</v>
      </c>
      <c r="I94" s="21" t="n">
        <v>0.174483237797464</v>
      </c>
      <c r="J94" s="22" t="n">
        <f aca="false">B94*D94/C94*Assumptions!$B$20</f>
        <v>23343.3430690869</v>
      </c>
      <c r="K94" s="6" t="n">
        <f aca="false">(D94-E94-F94)/D94</f>
        <v>0.0171774350966231</v>
      </c>
      <c r="L94" s="6" t="n">
        <f aca="false">E94/(E94+F94)</f>
        <v>0.636544190665343</v>
      </c>
      <c r="M94" s="6" t="n">
        <f aca="false">(E94-F94)/D94</f>
        <v>0.268397423384736</v>
      </c>
      <c r="N94" s="6" t="n">
        <f aca="false">(I94-Assumptions!$B$10)-(M94-Assumptions!$B$8)</f>
        <v>-0.0624188722234328</v>
      </c>
      <c r="O94" s="6" t="n">
        <f aca="false">Assumptions!$B$4*N94</f>
        <v>-0.0312094361117164</v>
      </c>
      <c r="P94" s="23" t="n">
        <f aca="false">4*L94*(1-L94)</f>
        <v>0.925422735982186</v>
      </c>
      <c r="Q94" s="6" t="n">
        <f aca="false">MAX(-(1-K94),MIN(1-K94,M94+O94+Assumptions!$B$5*P94/Assumptions!$B$21))</f>
        <v>0.237187987273019</v>
      </c>
      <c r="R94" s="6" t="n">
        <f aca="false">MAX(-(1-K94),MIN(1-K94,M94+O94+Assumptions!$B$6*P94/Assumptions!$B$21))</f>
        <v>0.29512559863656</v>
      </c>
      <c r="S94" s="6" t="n">
        <f aca="false">MAX(-(1-K94),MIN(1-K94,M94+O94+Assumptions!$B$7*P94/Assumptions!$B$21))</f>
        <v>0.316727045733899</v>
      </c>
      <c r="T94" s="10" t="n">
        <f aca="false">J94*((1-K94)+Q94)/2</f>
        <v>14239.5624336799</v>
      </c>
      <c r="U94" s="10" t="n">
        <f aca="false">J94*((1-K94)-Q94)/2</f>
        <v>8702.80187489958</v>
      </c>
      <c r="V94" s="10" t="n">
        <f aca="false">J94*((1-K94)+R94)/2</f>
        <v>14915.7912030112</v>
      </c>
      <c r="W94" s="10" t="n">
        <f aca="false">J94*((1-K94)-R94)/2</f>
        <v>8026.5731055683</v>
      </c>
      <c r="X94" s="10" t="n">
        <f aca="false">J94*((1-K94)+S94)/2</f>
        <v>15167.9161982021</v>
      </c>
      <c r="Y94" s="10" t="n">
        <f aca="false">J94*((1-K94)-S94)/2</f>
        <v>7774.44811037734</v>
      </c>
      <c r="Z94" s="6" t="n">
        <f aca="false">MAX(-(1-K94),MIN(1-K94,((G94-H94)/C94)+O94+Assumptions!$B$6*P94/Assumptions!$B$21))</f>
        <v>0.370084240554573</v>
      </c>
      <c r="AA94" s="10" t="n">
        <f aca="false">B94*((1-K94)+Z94)/2</f>
        <v>2098.35845526528</v>
      </c>
      <c r="AB94" s="10" t="n">
        <f aca="false">B94*((1-K94)-Z94)/2</f>
        <v>950.357141064995</v>
      </c>
      <c r="AC94" s="10" t="n">
        <f aca="false">J94-B94</f>
        <v>20241.3430690869</v>
      </c>
      <c r="AD94" s="10" t="n">
        <f aca="false">V94-AA94</f>
        <v>12817.4327477459</v>
      </c>
      <c r="AE94" s="10" t="n">
        <f aca="false">W94-AB94</f>
        <v>7076.2159645033</v>
      </c>
      <c r="AF94" s="6" t="n">
        <f aca="false">IF(AC94&gt;0,(AD94-AE94)/AC94,0)</f>
        <v>0.283638134270384</v>
      </c>
      <c r="AG94" s="6" t="n">
        <f aca="false">R94-M94</f>
        <v>0.0267281752518245</v>
      </c>
      <c r="AH94" s="2" t="str">
        <f aca="false">IF(V94&gt;W94,"D","R")</f>
        <v>D</v>
      </c>
    </row>
    <row r="95" customFormat="false" ht="15" hidden="false" customHeight="false" outlineLevel="0" collapsed="false">
      <c r="A95" s="2" t="s">
        <v>199</v>
      </c>
      <c r="B95" s="20" t="n">
        <v>443</v>
      </c>
      <c r="C95" s="20" t="n">
        <v>2042</v>
      </c>
      <c r="D95" s="20" t="n">
        <v>3973</v>
      </c>
      <c r="E95" s="20" t="n">
        <v>1077</v>
      </c>
      <c r="F95" s="20" t="n">
        <v>2847</v>
      </c>
      <c r="G95" s="20" t="n">
        <v>531</v>
      </c>
      <c r="H95" s="20" t="n">
        <v>1478</v>
      </c>
      <c r="I95" s="21" t="n">
        <v>-0.447779355100385</v>
      </c>
      <c r="J95" s="22" t="n">
        <f aca="false">B95*D95/C95*Assumptions!$B$20</f>
        <v>4084.39579107867</v>
      </c>
      <c r="K95" s="6" t="n">
        <f aca="false">(D95-E95-F95)/D95</f>
        <v>0.0123332494336773</v>
      </c>
      <c r="L95" s="6" t="n">
        <f aca="false">E95/(E95+F95)</f>
        <v>0.274464831804281</v>
      </c>
      <c r="M95" s="6" t="n">
        <f aca="false">(E95-F95)/D95</f>
        <v>-0.445507173420589</v>
      </c>
      <c r="N95" s="6" t="n">
        <f aca="false">(I95-Assumptions!$B$10)-(M95-Assumptions!$B$8)</f>
        <v>0.0292231316840424</v>
      </c>
      <c r="O95" s="6" t="n">
        <f aca="false">Assumptions!$B$4*N95</f>
        <v>0.0146115658420212</v>
      </c>
      <c r="P95" s="23" t="n">
        <f aca="false">4*L95*(1-L95)</f>
        <v>0.796535551627716</v>
      </c>
      <c r="Q95" s="6" t="n">
        <f aca="false">MAX(-(1-K95),MIN(1-K95,M95+O95+Assumptions!$B$5*P95/Assumptions!$B$21))</f>
        <v>-0.430895607578568</v>
      </c>
      <c r="R95" s="6" t="n">
        <f aca="false">MAX(-(1-K95),MIN(1-K95,M95+O95+Assumptions!$B$6*P95/Assumptions!$B$21))</f>
        <v>-0.381027190223909</v>
      </c>
      <c r="S95" s="6" t="n">
        <f aca="false">MAX(-(1-K95),MIN(1-K95,M95+O95+Assumptions!$B$7*P95/Assumptions!$B$21))</f>
        <v>-0.362434259760217</v>
      </c>
      <c r="T95" s="10" t="n">
        <f aca="false">J95*((1-K95)+Q95)/2</f>
        <v>1137.03685650662</v>
      </c>
      <c r="U95" s="10" t="n">
        <f aca="false">J95*((1-K95)-Q95)/2</f>
        <v>2896.98506249481</v>
      </c>
      <c r="V95" s="10" t="n">
        <f aca="false">J95*((1-K95)+R95)/2</f>
        <v>1238.87803348219</v>
      </c>
      <c r="W95" s="10" t="n">
        <f aca="false">J95*((1-K95)-R95)/2</f>
        <v>2795.14388551925</v>
      </c>
      <c r="X95" s="10" t="n">
        <f aca="false">J95*((1-K95)+S95)/2</f>
        <v>1276.84847694705</v>
      </c>
      <c r="Y95" s="10" t="n">
        <f aca="false">J95*((1-K95)-S95)/2</f>
        <v>2757.17344205439</v>
      </c>
      <c r="Z95" s="6" t="n">
        <f aca="false">MAX(-(1-K95),MIN(1-K95,((G95-H95)/C95)+O95+Assumptions!$B$6*P95/Assumptions!$B$21))</f>
        <v>-0.399281035412526</v>
      </c>
      <c r="AA95" s="10" t="n">
        <f aca="false">B95*((1-K95)+Z95)/2</f>
        <v>130.327435906566</v>
      </c>
      <c r="AB95" s="10" t="n">
        <f aca="false">B95*((1-K95)-Z95)/2</f>
        <v>307.208934594315</v>
      </c>
      <c r="AC95" s="10" t="n">
        <f aca="false">J95-B95</f>
        <v>3641.39579107867</v>
      </c>
      <c r="AD95" s="10" t="n">
        <f aca="false">V95-AA95</f>
        <v>1108.55059757562</v>
      </c>
      <c r="AE95" s="10" t="n">
        <f aca="false">W95-AB95</f>
        <v>2487.93495092494</v>
      </c>
      <c r="AF95" s="6" t="n">
        <f aca="false">IF(AC95&gt;0,(AD95-AE95)/AC95,0)</f>
        <v>-0.378806488635147</v>
      </c>
      <c r="AG95" s="6" t="n">
        <f aca="false">R95-M95</f>
        <v>0.0644799831966804</v>
      </c>
      <c r="AH95" s="2" t="str">
        <f aca="false">IF(V95&gt;W95,"D","R")</f>
        <v>R</v>
      </c>
    </row>
    <row r="96" customFormat="false" ht="15" hidden="false" customHeight="false" outlineLevel="0" collapsed="false">
      <c r="A96" s="2" t="s">
        <v>200</v>
      </c>
      <c r="B96" s="20" t="n">
        <v>592</v>
      </c>
      <c r="C96" s="20" t="n">
        <v>2365</v>
      </c>
      <c r="D96" s="20" t="n">
        <v>4402</v>
      </c>
      <c r="E96" s="20" t="n">
        <v>1548</v>
      </c>
      <c r="F96" s="20" t="n">
        <v>2759</v>
      </c>
      <c r="G96" s="20" t="n">
        <v>936</v>
      </c>
      <c r="H96" s="20" t="n">
        <v>1374</v>
      </c>
      <c r="I96" s="21" t="n">
        <v>-0.294926303854875</v>
      </c>
      <c r="J96" s="22" t="n">
        <f aca="false">B96*D96/C96*Assumptions!$B$20</f>
        <v>5221.57915949792</v>
      </c>
      <c r="K96" s="6" t="n">
        <f aca="false">(D96-E96-F96)/D96</f>
        <v>0.0215810995002272</v>
      </c>
      <c r="L96" s="6" t="n">
        <f aca="false">E96/(E96+F96)</f>
        <v>0.35941490596703</v>
      </c>
      <c r="M96" s="6" t="n">
        <f aca="false">(E96-F96)/D96</f>
        <v>-0.275102226260791</v>
      </c>
      <c r="N96" s="6" t="n">
        <f aca="false">(I96-Assumptions!$B$10)-(M96-Assumptions!$B$8)</f>
        <v>0.011671235769754</v>
      </c>
      <c r="O96" s="6" t="n">
        <f aca="false">Assumptions!$B$4*N96</f>
        <v>0.00583561788487699</v>
      </c>
      <c r="P96" s="23" t="n">
        <f aca="false">4*L96*(1-L96)</f>
        <v>0.920943325342964</v>
      </c>
      <c r="Q96" s="6" t="n">
        <f aca="false">MAX(-(1-K96),MIN(1-K96,M96+O96+Assumptions!$B$5*P96/Assumptions!$B$21))</f>
        <v>-0.269266608375914</v>
      </c>
      <c r="R96" s="6" t="n">
        <f aca="false">MAX(-(1-K96),MIN(1-K96,M96+O96+Assumptions!$B$6*P96/Assumptions!$B$21))</f>
        <v>-0.211609437877571</v>
      </c>
      <c r="S96" s="6" t="n">
        <f aca="false">MAX(-(1-K96),MIN(1-K96,M96+O96+Assumptions!$B$7*P96/Assumptions!$B$21))</f>
        <v>-0.190112550294698</v>
      </c>
      <c r="T96" s="10" t="n">
        <f aca="false">J96*((1-K96)+Q96)/2</f>
        <v>1851.44741473206</v>
      </c>
      <c r="U96" s="10" t="n">
        <f aca="false">J96*((1-K96)-Q96)/2</f>
        <v>3257.44432537642</v>
      </c>
      <c r="V96" s="10" t="n">
        <f aca="false">J96*((1-K96)+R96)/2</f>
        <v>2001.97815466694</v>
      </c>
      <c r="W96" s="10" t="n">
        <f aca="false">J96*((1-K96)-R96)/2</f>
        <v>3106.91358544154</v>
      </c>
      <c r="X96" s="10" t="n">
        <f aca="false">J96*((1-K96)+S96)/2</f>
        <v>2058.10200476534</v>
      </c>
      <c r="Y96" s="10" t="n">
        <f aca="false">J96*((1-K96)-S96)/2</f>
        <v>3050.78973534314</v>
      </c>
      <c r="Z96" s="6" t="n">
        <f aca="false">MAX(-(1-K96),MIN(1-K96,((G96-H96)/C96)+O96+Assumptions!$B$6*P96/Assumptions!$B$21))</f>
        <v>-0.121708057282742</v>
      </c>
      <c r="AA96" s="10" t="n">
        <f aca="false">B96*((1-K96)+Z96)/2</f>
        <v>253.586409592241</v>
      </c>
      <c r="AB96" s="10" t="n">
        <f aca="false">B96*((1-K96)-Z96)/2</f>
        <v>325.637579503624</v>
      </c>
      <c r="AC96" s="10" t="n">
        <f aca="false">J96-B96</f>
        <v>4629.57915949792</v>
      </c>
      <c r="AD96" s="10" t="n">
        <f aca="false">V96-AA96</f>
        <v>1748.3917450747</v>
      </c>
      <c r="AE96" s="10" t="n">
        <f aca="false">W96-AB96</f>
        <v>2781.27600593791</v>
      </c>
      <c r="AF96" s="6" t="n">
        <f aca="false">IF(AC96&gt;0,(AD96-AE96)/AC96,0)</f>
        <v>-0.223105432541136</v>
      </c>
      <c r="AG96" s="6" t="n">
        <f aca="false">R96-M96</f>
        <v>0.0634927883832198</v>
      </c>
      <c r="AH96" s="2" t="str">
        <f aca="false">IF(V96&gt;W96,"D","R")</f>
        <v>R</v>
      </c>
    </row>
    <row r="97" customFormat="false" ht="15" hidden="false" customHeight="false" outlineLevel="0" collapsed="false">
      <c r="A97" s="2" t="s">
        <v>201</v>
      </c>
      <c r="B97" s="20" t="n">
        <v>4500</v>
      </c>
      <c r="C97" s="20" t="n">
        <v>21329</v>
      </c>
      <c r="D97" s="20" t="n">
        <v>34612</v>
      </c>
      <c r="E97" s="20" t="n">
        <v>13849</v>
      </c>
      <c r="F97" s="20" t="n">
        <v>20213</v>
      </c>
      <c r="G97" s="20" t="n">
        <v>9094</v>
      </c>
      <c r="H97" s="20" t="n">
        <v>11865</v>
      </c>
      <c r="I97" s="21" t="n">
        <v>-0.179809603515012</v>
      </c>
      <c r="J97" s="22" t="n">
        <f aca="false">B97*D97/C97*Assumptions!$B$20</f>
        <v>34604.2930349175</v>
      </c>
      <c r="K97" s="6" t="n">
        <f aca="false">(D97-E97-F97)/D97</f>
        <v>0.0158904426210563</v>
      </c>
      <c r="L97" s="6" t="n">
        <f aca="false">E97/(E97+F97)</f>
        <v>0.406582114966825</v>
      </c>
      <c r="M97" s="6" t="n">
        <f aca="false">(E97-F97)/D97</f>
        <v>-0.183866866982549</v>
      </c>
      <c r="N97" s="6" t="n">
        <f aca="false">(I97-Assumptions!$B$10)-(M97-Assumptions!$B$8)</f>
        <v>0.0355525768313762</v>
      </c>
      <c r="O97" s="6" t="n">
        <f aca="false">Assumptions!$B$4*N97</f>
        <v>0.0177762884156881</v>
      </c>
      <c r="P97" s="23" t="n">
        <f aca="false">4*L97*(1-L97)</f>
        <v>0.965092395023714</v>
      </c>
      <c r="Q97" s="6" t="n">
        <f aca="false">MAX(-(1-K97),MIN(1-K97,M97+O97+Assumptions!$B$5*P97/Assumptions!$B$21))</f>
        <v>-0.166090578566861</v>
      </c>
      <c r="R97" s="6" t="n">
        <f aca="false">MAX(-(1-K97),MIN(1-K97,M97+O97+Assumptions!$B$6*P97/Assumptions!$B$21))</f>
        <v>-0.105669383000007</v>
      </c>
      <c r="S97" s="6" t="n">
        <f aca="false">MAX(-(1-K97),MIN(1-K97,M97+O97+Assumptions!$B$7*P97/Assumptions!$B$21))</f>
        <v>-0.0831419568794213</v>
      </c>
      <c r="T97" s="10" t="n">
        <f aca="false">J97*((1-K97)+Q97)/2</f>
        <v>14153.4842254686</v>
      </c>
      <c r="U97" s="10" t="n">
        <f aca="false">J97*((1-K97)-Q97)/2</f>
        <v>19900.9312765353</v>
      </c>
      <c r="V97" s="10" t="n">
        <f aca="false">J97*((1-K97)+R97)/2</f>
        <v>15198.9006039264</v>
      </c>
      <c r="W97" s="10" t="n">
        <f aca="false">J97*((1-K97)-R97)/2</f>
        <v>18855.5148980776</v>
      </c>
      <c r="X97" s="10" t="n">
        <f aca="false">J97*((1-K97)+S97)/2</f>
        <v>15588.673431326</v>
      </c>
      <c r="Y97" s="10" t="n">
        <f aca="false">J97*((1-K97)-S97)/2</f>
        <v>18465.742070678</v>
      </c>
      <c r="Z97" s="6" t="n">
        <f aca="false">MAX(-(1-K97),MIN(1-K97,((G97-H97)/C97)+O97+Assumptions!$B$6*P97/Assumptions!$B$21))</f>
        <v>-0.0517195304110065</v>
      </c>
      <c r="AA97" s="10" t="n">
        <f aca="false">B97*((1-K97)+Z97)/2</f>
        <v>2097.87756067786</v>
      </c>
      <c r="AB97" s="10" t="n">
        <f aca="false">B97*((1-K97)-Z97)/2</f>
        <v>2330.61544752739</v>
      </c>
      <c r="AC97" s="10" t="n">
        <f aca="false">J97-B97</f>
        <v>30104.2930349175</v>
      </c>
      <c r="AD97" s="10" t="n">
        <f aca="false">V97-AA97</f>
        <v>13101.0230432485</v>
      </c>
      <c r="AE97" s="10" t="n">
        <f aca="false">W97-AB97</f>
        <v>16524.8994505502</v>
      </c>
      <c r="AF97" s="6" t="n">
        <f aca="false">IF(AC97&gt;0,(AD97-AE97)/AC97,0)</f>
        <v>-0.113733825382657</v>
      </c>
      <c r="AG97" s="6" t="n">
        <f aca="false">R97-M97</f>
        <v>0.0781974839825422</v>
      </c>
      <c r="AH97" s="2" t="str">
        <f aca="false">IF(V97&gt;W97,"D","R")</f>
        <v>R</v>
      </c>
    </row>
    <row r="98" customFormat="false" ht="15" hidden="false" customHeight="false" outlineLevel="0" collapsed="false">
      <c r="A98" s="2" t="s">
        <v>202</v>
      </c>
      <c r="B98" s="20" t="n">
        <v>1921</v>
      </c>
      <c r="C98" s="20" t="n">
        <v>8266</v>
      </c>
      <c r="D98" s="20" t="n">
        <v>12673</v>
      </c>
      <c r="E98" s="20" t="n">
        <v>2539</v>
      </c>
      <c r="F98" s="20" t="n">
        <v>9765</v>
      </c>
      <c r="G98" s="20" t="n">
        <v>1720</v>
      </c>
      <c r="H98" s="20" t="n">
        <v>6280</v>
      </c>
      <c r="I98" s="21" t="n">
        <v>-0.616745283018868</v>
      </c>
      <c r="J98" s="22" t="n">
        <f aca="false">B98*D98/C98*Assumptions!$B$20</f>
        <v>13956.3761266783</v>
      </c>
      <c r="K98" s="6" t="n">
        <f aca="false">(D98-E98-F98)/D98</f>
        <v>0.0291170204371498</v>
      </c>
      <c r="L98" s="6" t="n">
        <f aca="false">E98/(E98+F98)</f>
        <v>0.206355656697009</v>
      </c>
      <c r="M98" s="6" t="n">
        <f aca="false">(E98-F98)/D98</f>
        <v>-0.570188589915569</v>
      </c>
      <c r="N98" s="6" t="n">
        <f aca="false">(I98-Assumptions!$B$10)-(M98-Assumptions!$B$8)</f>
        <v>-0.0150613797394606</v>
      </c>
      <c r="O98" s="6" t="n">
        <f aca="false">Assumptions!$B$4*N98</f>
        <v>-0.00753068986973032</v>
      </c>
      <c r="P98" s="23" t="n">
        <f aca="false">4*L98*(1-L98)</f>
        <v>0.655091998584621</v>
      </c>
      <c r="Q98" s="6" t="n">
        <f aca="false">MAX(-(1-K98),MIN(1-K98,M98+O98+Assumptions!$B$5*P98/Assumptions!$B$21))</f>
        <v>-0.577719279785299</v>
      </c>
      <c r="R98" s="6" t="n">
        <f aca="false">MAX(-(1-K98),MIN(1-K98,M98+O98+Assumptions!$B$6*P98/Assumptions!$B$21))</f>
        <v>-0.536706168538277</v>
      </c>
      <c r="S98" s="6" t="n">
        <f aca="false">MAX(-(1-K98),MIN(1-K98,M98+O98+Assumptions!$B$7*P98/Assumptions!$B$21))</f>
        <v>-0.521414848581352</v>
      </c>
      <c r="T98" s="10" t="n">
        <f aca="false">J98*((1-K98)+Q98)/2</f>
        <v>2743.57023672597</v>
      </c>
      <c r="U98" s="10" t="n">
        <f aca="false">J98*((1-K98)-Q98)/2</f>
        <v>10806.4378010433</v>
      </c>
      <c r="V98" s="10" t="n">
        <f aca="false">J98*((1-K98)+R98)/2</f>
        <v>3029.76744007035</v>
      </c>
      <c r="W98" s="10" t="n">
        <f aca="false">J98*((1-K98)-R98)/2</f>
        <v>10520.240597699</v>
      </c>
      <c r="X98" s="10" t="n">
        <f aca="false">J98*((1-K98)+S98)/2</f>
        <v>3136.47314646646</v>
      </c>
      <c r="Y98" s="10" t="n">
        <f aca="false">J98*((1-K98)-S98)/2</f>
        <v>10413.5348913028</v>
      </c>
      <c r="Z98" s="6" t="n">
        <f aca="false">MAX(-(1-K98),MIN(1-K98,((G98-H98)/C98)+O98+Assumptions!$B$6*P98/Assumptions!$B$21))</f>
        <v>-0.518174970347847</v>
      </c>
      <c r="AA98" s="10" t="n">
        <f aca="false">B98*((1-K98)+Z98)/2</f>
        <v>434.82604285101</v>
      </c>
      <c r="AB98" s="10" t="n">
        <f aca="false">B98*((1-K98)-Z98)/2</f>
        <v>1430.24016088922</v>
      </c>
      <c r="AC98" s="10" t="n">
        <f aca="false">J98-B98</f>
        <v>12035.3761266783</v>
      </c>
      <c r="AD98" s="10" t="n">
        <f aca="false">V98-AA98</f>
        <v>2594.94139721934</v>
      </c>
      <c r="AE98" s="10" t="n">
        <f aca="false">W98-AB98</f>
        <v>9090.00043680973</v>
      </c>
      <c r="AF98" s="6" t="n">
        <f aca="false">IF(AC98&gt;0,(AD98-AE98)/AC98,0)</f>
        <v>-0.539663984841575</v>
      </c>
      <c r="AG98" s="6" t="n">
        <f aca="false">R98-M98</f>
        <v>0.033482421377292</v>
      </c>
      <c r="AH98" s="2" t="str">
        <f aca="false">IF(V98&gt;W98,"D","R")</f>
        <v>R</v>
      </c>
    </row>
    <row r="99" customFormat="false" ht="15" hidden="false" customHeight="false" outlineLevel="0" collapsed="false">
      <c r="A99" s="2" t="s">
        <v>203</v>
      </c>
      <c r="B99" s="20" t="n">
        <v>415</v>
      </c>
      <c r="C99" s="20" t="n">
        <v>2200</v>
      </c>
      <c r="D99" s="20" t="n">
        <v>3761</v>
      </c>
      <c r="E99" s="20" t="n">
        <v>2269</v>
      </c>
      <c r="F99" s="20" t="n">
        <v>1460</v>
      </c>
      <c r="G99" s="20" t="n">
        <v>1273</v>
      </c>
      <c r="H99" s="20" t="n">
        <v>899</v>
      </c>
      <c r="I99" s="21" t="n">
        <v>0.179043960734102</v>
      </c>
      <c r="J99" s="22" t="n">
        <f aca="false">B99*D99/C99*Assumptions!$B$20</f>
        <v>3361.94044419272</v>
      </c>
      <c r="K99" s="6" t="n">
        <f aca="false">(D99-E99-F99)/D99</f>
        <v>0.00850837543206594</v>
      </c>
      <c r="L99" s="6" t="n">
        <f aca="false">E99/(E99+F99)</f>
        <v>0.608474121748458</v>
      </c>
      <c r="M99" s="6" t="n">
        <f aca="false">(E99-F99)/D99</f>
        <v>0.215102366391917</v>
      </c>
      <c r="N99" s="6" t="n">
        <f aca="false">(I99-Assumptions!$B$10)-(M99-Assumptions!$B$8)</f>
        <v>-0.0045630922939767</v>
      </c>
      <c r="O99" s="6" t="n">
        <f aca="false">Assumptions!$B$4*N99</f>
        <v>-0.00228154614698835</v>
      </c>
      <c r="P99" s="23" t="n">
        <f aca="false">4*L99*(1-L99)</f>
        <v>0.952933459643603</v>
      </c>
      <c r="Q99" s="6" t="n">
        <f aca="false">MAX(-(1-K99),MIN(1-K99,M99+O99+Assumptions!$B$5*P99/Assumptions!$B$21))</f>
        <v>0.212820820244929</v>
      </c>
      <c r="R99" s="6" t="n">
        <f aca="false">MAX(-(1-K99),MIN(1-K99,M99+O99+Assumptions!$B$6*P99/Assumptions!$B$21))</f>
        <v>0.272480785678508</v>
      </c>
      <c r="S99" s="6" t="n">
        <f aca="false">MAX(-(1-K99),MIN(1-K99,M99+O99+Assumptions!$B$7*P99/Assumptions!$B$21))</f>
        <v>0.294724394912863</v>
      </c>
      <c r="T99" s="10" t="n">
        <f aca="false">J99*((1-K99)+Q99)/2</f>
        <v>2024.41335783049</v>
      </c>
      <c r="U99" s="10" t="n">
        <f aca="false">J99*((1-K99)-Q99)/2</f>
        <v>1308.92243488279</v>
      </c>
      <c r="V99" s="10" t="n">
        <f aca="false">J99*((1-K99)+R99)/2</f>
        <v>2124.69998317563</v>
      </c>
      <c r="W99" s="10" t="n">
        <f aca="false">J99*((1-K99)-R99)/2</f>
        <v>1208.63580953765</v>
      </c>
      <c r="X99" s="10" t="n">
        <f aca="false">J99*((1-K99)+S99)/2</f>
        <v>2162.09082793053</v>
      </c>
      <c r="Y99" s="10" t="n">
        <f aca="false">J99*((1-K99)-S99)/2</f>
        <v>1171.24496478275</v>
      </c>
      <c r="Z99" s="6" t="n">
        <f aca="false">MAX(-(1-K99),MIN(1-K99,((G99-H99)/C99)+O99+Assumptions!$B$6*P99/Assumptions!$B$21))</f>
        <v>0.227378419286591</v>
      </c>
      <c r="AA99" s="10" t="n">
        <f aca="false">B99*((1-K99)+Z99)/2</f>
        <v>252.915534099814</v>
      </c>
      <c r="AB99" s="10" t="n">
        <f aca="false">B99*((1-K99)-Z99)/2</f>
        <v>158.553490095879</v>
      </c>
      <c r="AC99" s="10" t="n">
        <f aca="false">J99-B99</f>
        <v>2946.94044419272</v>
      </c>
      <c r="AD99" s="10" t="n">
        <f aca="false">V99-AA99</f>
        <v>1871.78444907582</v>
      </c>
      <c r="AE99" s="10" t="n">
        <f aca="false">W99-AB99</f>
        <v>1050.08231944177</v>
      </c>
      <c r="AF99" s="6" t="n">
        <f aca="false">IF(AC99&gt;0,(AD99-AE99)/AC99,0)</f>
        <v>0.278832282224538</v>
      </c>
      <c r="AG99" s="6" t="n">
        <f aca="false">R99-M99</f>
        <v>0.0573784192865909</v>
      </c>
      <c r="AH99" s="2" t="str">
        <f aca="false">IF(V99&gt;W99,"D","R")</f>
        <v>D</v>
      </c>
    </row>
    <row r="100" customFormat="false" ht="15" hidden="false" customHeight="false" outlineLevel="0" collapsed="false">
      <c r="A100" s="2" t="s">
        <v>204</v>
      </c>
      <c r="B100" s="20" t="n">
        <v>1362</v>
      </c>
      <c r="C100" s="20" t="n">
        <v>6140</v>
      </c>
      <c r="D100" s="20" t="n">
        <v>12479</v>
      </c>
      <c r="E100" s="20" t="n">
        <v>2864</v>
      </c>
      <c r="F100" s="20" t="n">
        <v>9353</v>
      </c>
      <c r="G100" s="20" t="n">
        <v>1429</v>
      </c>
      <c r="H100" s="20" t="n">
        <v>4571</v>
      </c>
      <c r="I100" s="21" t="n">
        <v>-0.547923988800858</v>
      </c>
      <c r="J100" s="22" t="n">
        <f aca="false">B100*D100/C100*Assumptions!$B$20</f>
        <v>13117.461179786</v>
      </c>
      <c r="K100" s="6" t="n">
        <f aca="false">(D100-E100-F100)/D100</f>
        <v>0.0209952720570559</v>
      </c>
      <c r="L100" s="6" t="n">
        <f aca="false">E100/(E100+F100)</f>
        <v>0.234427437177703</v>
      </c>
      <c r="M100" s="6" t="n">
        <f aca="false">(E100-F100)/D100</f>
        <v>-0.519993589229906</v>
      </c>
      <c r="N100" s="6" t="n">
        <f aca="false">(I100-Assumptions!$B$10)-(M100-Assumptions!$B$8)</f>
        <v>0.00356491379288715</v>
      </c>
      <c r="O100" s="6" t="n">
        <f aca="false">Assumptions!$B$4*N100</f>
        <v>0.00178245689644357</v>
      </c>
      <c r="P100" s="23" t="n">
        <f aca="false">4*L100*(1-L100)</f>
        <v>0.717884855503989</v>
      </c>
      <c r="Q100" s="6" t="n">
        <f aca="false">MAX(-(1-K100),MIN(1-K100,M100+O100+Assumptions!$B$5*P100/Assumptions!$B$21))</f>
        <v>-0.518211132333463</v>
      </c>
      <c r="R100" s="6" t="n">
        <f aca="false">MAX(-(1-K100),MIN(1-K100,M100+O100+Assumptions!$B$6*P100/Assumptions!$B$21))</f>
        <v>-0.473266771075882</v>
      </c>
      <c r="S100" s="6" t="n">
        <f aca="false">MAX(-(1-K100),MIN(1-K100,M100+O100+Assumptions!$B$7*P100/Assumptions!$B$21))</f>
        <v>-0.456509724674065</v>
      </c>
      <c r="T100" s="10" t="n">
        <f aca="false">J100*((1-K100)+Q100)/2</f>
        <v>3022.22105115068</v>
      </c>
      <c r="U100" s="10" t="n">
        <f aca="false">J100*((1-K100)-Q100)/2</f>
        <v>9819.83546246781</v>
      </c>
      <c r="V100" s="10" t="n">
        <f aca="false">J100*((1-K100)+R100)/2</f>
        <v>3316.99900817398</v>
      </c>
      <c r="W100" s="10" t="n">
        <f aca="false">J100*((1-K100)-R100)/2</f>
        <v>9525.05750544452</v>
      </c>
      <c r="X100" s="10" t="n">
        <f aca="false">J100*((1-K100)+S100)/2</f>
        <v>3426.90396100584</v>
      </c>
      <c r="Y100" s="10" t="n">
        <f aca="false">J100*((1-K100)-S100)/2</f>
        <v>9415.15255261266</v>
      </c>
      <c r="Z100" s="6" t="n">
        <f aca="false">MAX(-(1-K100),MIN(1-K100,((G100-H100)/C100)+O100+Assumptions!$B$6*P100/Assumptions!$B$21))</f>
        <v>-0.464999566210797</v>
      </c>
      <c r="AA100" s="10" t="n">
        <f aca="false">B100*((1-K100)+Z100)/2</f>
        <v>350.037515139592</v>
      </c>
      <c r="AB100" s="10" t="n">
        <f aca="false">B100*((1-K100)-Z100)/2</f>
        <v>983.366924318698</v>
      </c>
      <c r="AC100" s="10" t="n">
        <f aca="false">J100-B100</f>
        <v>11755.461179786</v>
      </c>
      <c r="AD100" s="10" t="n">
        <f aca="false">V100-AA100</f>
        <v>2966.96149303439</v>
      </c>
      <c r="AE100" s="10" t="n">
        <f aca="false">W100-AB100</f>
        <v>8541.69058112582</v>
      </c>
      <c r="AF100" s="6" t="n">
        <f aca="false">IF(AC100&gt;0,(AD100-AE100)/AC100,0)</f>
        <v>-0.474224618059003</v>
      </c>
      <c r="AG100" s="6" t="n">
        <f aca="false">R100-M100</f>
        <v>0.0467268181540241</v>
      </c>
      <c r="AH100" s="2" t="str">
        <f aca="false">IF(V100&gt;W100,"D","R")</f>
        <v>R</v>
      </c>
    </row>
    <row r="101" customFormat="false" ht="15" hidden="false" customHeight="false" outlineLevel="0" collapsed="false">
      <c r="A101" s="2" t="s">
        <v>205</v>
      </c>
      <c r="B101" s="20" t="n">
        <v>335</v>
      </c>
      <c r="C101" s="20" t="n">
        <v>1359</v>
      </c>
      <c r="D101" s="20" t="n">
        <v>2834</v>
      </c>
      <c r="E101" s="20" t="n">
        <v>1018</v>
      </c>
      <c r="F101" s="20" t="n">
        <v>1750</v>
      </c>
      <c r="G101" s="20" t="n">
        <v>572</v>
      </c>
      <c r="H101" s="20" t="n">
        <v>746</v>
      </c>
      <c r="I101" s="21" t="n">
        <v>-0.302402651201326</v>
      </c>
      <c r="J101" s="22" t="n">
        <f aca="false">B101*D101/C101*Assumptions!$B$20</f>
        <v>3310.44565401453</v>
      </c>
      <c r="K101" s="6" t="n">
        <f aca="false">(D101-E101-F101)/D101</f>
        <v>0.0232886379675371</v>
      </c>
      <c r="L101" s="6" t="n">
        <f aca="false">E101/(E101+F101)</f>
        <v>0.367774566473988</v>
      </c>
      <c r="M101" s="6" t="n">
        <f aca="false">(E101-F101)/D101</f>
        <v>-0.258292166549047</v>
      </c>
      <c r="N101" s="6" t="n">
        <f aca="false">(I101-Assumptions!$B$10)-(M101-Assumptions!$B$8)</f>
        <v>-0.0126151712884396</v>
      </c>
      <c r="O101" s="6" t="n">
        <f aca="false">Assumptions!$B$4*N101</f>
        <v>-0.00630758564421979</v>
      </c>
      <c r="P101" s="23" t="n">
        <f aca="false">4*L101*(1-L101)</f>
        <v>0.930065738915433</v>
      </c>
      <c r="Q101" s="6" t="n">
        <f aca="false">MAX(-(1-K101),MIN(1-K101,M101+O101+Assumptions!$B$5*P101/Assumptions!$B$21))</f>
        <v>-0.264599752193267</v>
      </c>
      <c r="R101" s="6" t="n">
        <f aca="false">MAX(-(1-K101),MIN(1-K101,M101+O101+Assumptions!$B$6*P101/Assumptions!$B$21))</f>
        <v>-0.206371458000089</v>
      </c>
      <c r="S101" s="6" t="n">
        <f aca="false">MAX(-(1-K101),MIN(1-K101,M101+O101+Assumptions!$B$7*P101/Assumptions!$B$21))</f>
        <v>-0.184661632776369</v>
      </c>
      <c r="T101" s="10" t="n">
        <f aca="false">J101*((1-K101)+Q101)/2</f>
        <v>1178.70339198273</v>
      </c>
      <c r="U101" s="10" t="n">
        <f aca="false">J101*((1-K101)-Q101)/2</f>
        <v>2054.64649168425</v>
      </c>
      <c r="V101" s="10" t="n">
        <f aca="false">J101*((1-K101)+R101)/2</f>
        <v>1275.08419370897</v>
      </c>
      <c r="W101" s="10" t="n">
        <f aca="false">J101*((1-K101)-R101)/2</f>
        <v>1958.26568995801</v>
      </c>
      <c r="X101" s="10" t="n">
        <f aca="false">J101*((1-K101)+S101)/2</f>
        <v>1311.01879198961</v>
      </c>
      <c r="Y101" s="10" t="n">
        <f aca="false">J101*((1-K101)-S101)/2</f>
        <v>1922.33109167737</v>
      </c>
      <c r="Z101" s="6" t="n">
        <f aca="false">MAX(-(1-K101),MIN(1-K101,((G101-H101)/C101)+O101+Assumptions!$B$6*P101/Assumptions!$B$21))</f>
        <v>-0.0761146115393415</v>
      </c>
      <c r="AA101" s="10" t="n">
        <f aca="false">B101*((1-K101)+Z101)/2</f>
        <v>150.849955707598</v>
      </c>
      <c r="AB101" s="10" t="n">
        <f aca="false">B101*((1-K101)-Z101)/2</f>
        <v>176.348350573277</v>
      </c>
      <c r="AC101" s="10" t="n">
        <f aca="false">J101-B101</f>
        <v>2975.44565401453</v>
      </c>
      <c r="AD101" s="10" t="n">
        <f aca="false">V101-AA101</f>
        <v>1124.23423800138</v>
      </c>
      <c r="AE101" s="10" t="n">
        <f aca="false">W101-AB101</f>
        <v>1781.91733938473</v>
      </c>
      <c r="AF101" s="6" t="n">
        <f aca="false">IF(AC101&gt;0,(AD101-AE101)/AC101,0)</f>
        <v>-0.221036838799592</v>
      </c>
      <c r="AG101" s="6" t="n">
        <f aca="false">R101-M101</f>
        <v>0.0519207085489587</v>
      </c>
      <c r="AH101" s="2" t="str">
        <f aca="false">IF(V101&gt;W101,"D","R")</f>
        <v>R</v>
      </c>
    </row>
    <row r="102" customFormat="false" ht="15" hidden="false" customHeight="false" outlineLevel="0" collapsed="false">
      <c r="A102" s="2" t="s">
        <v>206</v>
      </c>
      <c r="B102" s="20" t="n">
        <v>1106</v>
      </c>
      <c r="C102" s="20" t="n">
        <v>5148</v>
      </c>
      <c r="D102" s="20" t="n">
        <v>8301</v>
      </c>
      <c r="E102" s="20" t="n">
        <v>3103</v>
      </c>
      <c r="F102" s="20" t="n">
        <v>5067</v>
      </c>
      <c r="G102" s="20" t="n">
        <v>1837</v>
      </c>
      <c r="H102" s="20" t="n">
        <v>3235</v>
      </c>
      <c r="I102" s="21" t="n">
        <v>-0.249122141026858</v>
      </c>
      <c r="J102" s="22" t="n">
        <f aca="false">B102*D102/C102*Assumptions!$B$20</f>
        <v>8451.00325647085</v>
      </c>
      <c r="K102" s="6" t="n">
        <f aca="false">(D102-E102-F102)/D102</f>
        <v>0.0157812311769666</v>
      </c>
      <c r="L102" s="6" t="n">
        <f aca="false">E102/(E102+F102)</f>
        <v>0.379804161566708</v>
      </c>
      <c r="M102" s="6" t="n">
        <f aca="false">(E102-F102)/D102</f>
        <v>-0.236598000240935</v>
      </c>
      <c r="N102" s="6" t="n">
        <f aca="false">(I102-Assumptions!$B$10)-(M102-Assumptions!$B$8)</f>
        <v>0.0189711725779159</v>
      </c>
      <c r="O102" s="6" t="n">
        <f aca="false">Assumptions!$B$4*N102</f>
        <v>0.00948558628895795</v>
      </c>
      <c r="P102" s="23" t="n">
        <f aca="false">4*L102*(1-L102)</f>
        <v>0.942211841693271</v>
      </c>
      <c r="Q102" s="6" t="n">
        <f aca="false">MAX(-(1-K102),MIN(1-K102,M102+O102+Assumptions!$B$5*P102/Assumptions!$B$21))</f>
        <v>-0.227112413951977</v>
      </c>
      <c r="R102" s="6" t="n">
        <f aca="false">MAX(-(1-K102),MIN(1-K102,M102+O102+Assumptions!$B$6*P102/Assumptions!$B$21))</f>
        <v>-0.16812369303168</v>
      </c>
      <c r="S102" s="6" t="n">
        <f aca="false">MAX(-(1-K102),MIN(1-K102,M102+O102+Assumptions!$B$7*P102/Assumptions!$B$21))</f>
        <v>-0.146130350463516</v>
      </c>
      <c r="T102" s="10" t="n">
        <f aca="false">J102*((1-K102)+Q102)/2</f>
        <v>3199.15413525504</v>
      </c>
      <c r="U102" s="10" t="n">
        <f aca="false">J102*((1-K102)-Q102)/2</f>
        <v>5118.48188514815</v>
      </c>
      <c r="V102" s="10" t="n">
        <f aca="false">J102*((1-K102)+R102)/2</f>
        <v>3448.41107155128</v>
      </c>
      <c r="W102" s="10" t="n">
        <f aca="false">J102*((1-K102)-R102)/2</f>
        <v>4869.22494885191</v>
      </c>
      <c r="X102" s="10" t="n">
        <f aca="false">J102*((1-K102)+S102)/2</f>
        <v>3541.34397638339</v>
      </c>
      <c r="Y102" s="10" t="n">
        <f aca="false">J102*((1-K102)-S102)/2</f>
        <v>4776.29204401979</v>
      </c>
      <c r="Z102" s="6" t="n">
        <f aca="false">MAX(-(1-K102),MIN(1-K102,((G102-H102)/C102)+O102+Assumptions!$B$6*P102/Assumptions!$B$21))</f>
        <v>-0.203087464352517</v>
      </c>
      <c r="AA102" s="10" t="n">
        <f aca="false">B102*((1-K102)+Z102)/2</f>
        <v>431.965611372196</v>
      </c>
      <c r="AB102" s="10" t="n">
        <f aca="false">B102*((1-K102)-Z102)/2</f>
        <v>656.580346946079</v>
      </c>
      <c r="AC102" s="10" t="n">
        <f aca="false">J102-B102</f>
        <v>7345.00325647085</v>
      </c>
      <c r="AD102" s="10" t="n">
        <f aca="false">V102-AA102</f>
        <v>3016.44546017908</v>
      </c>
      <c r="AE102" s="10" t="n">
        <f aca="false">W102-AB102</f>
        <v>4212.64460190583</v>
      </c>
      <c r="AF102" s="6" t="n">
        <f aca="false">IF(AC102&gt;0,(AD102-AE102)/AC102,0)</f>
        <v>-0.162858898758542</v>
      </c>
      <c r="AG102" s="6" t="n">
        <f aca="false">R102-M102</f>
        <v>0.068474307209255</v>
      </c>
      <c r="AH102" s="2" t="str">
        <f aca="false">IF(V102&gt;W102,"D","R")</f>
        <v>R</v>
      </c>
    </row>
    <row r="103" customFormat="false" ht="15" hidden="false" customHeight="false" outlineLevel="0" collapsed="false">
      <c r="A103" s="2" t="s">
        <v>207</v>
      </c>
      <c r="B103" s="20" t="n">
        <v>826</v>
      </c>
      <c r="C103" s="20" t="n">
        <v>3307</v>
      </c>
      <c r="D103" s="20" t="n">
        <v>5487</v>
      </c>
      <c r="E103" s="20" t="n">
        <v>2048</v>
      </c>
      <c r="F103" s="20" t="n">
        <v>3344</v>
      </c>
      <c r="G103" s="20" t="n">
        <v>1242</v>
      </c>
      <c r="H103" s="20" t="n">
        <v>2004</v>
      </c>
      <c r="I103" s="21" t="n">
        <v>-0.28604211663067</v>
      </c>
      <c r="J103" s="22" t="n">
        <f aca="false">B103*D103/C103*Assumptions!$B$20</f>
        <v>6494.44553611414</v>
      </c>
      <c r="K103" s="6" t="n">
        <f aca="false">(D103-E103-F103)/D103</f>
        <v>0.0173136504465099</v>
      </c>
      <c r="L103" s="6" t="n">
        <f aca="false">E103/(E103+F103)</f>
        <v>0.379821958456973</v>
      </c>
      <c r="M103" s="6" t="n">
        <f aca="false">(E103-F103)/D103</f>
        <v>-0.236194641880809</v>
      </c>
      <c r="N103" s="6" t="n">
        <f aca="false">(I103-Assumptions!$B$10)-(M103-Assumptions!$B$8)</f>
        <v>-0.0183521613860216</v>
      </c>
      <c r="O103" s="6" t="n">
        <f aca="false">Assumptions!$B$4*N103</f>
        <v>-0.00917608069301078</v>
      </c>
      <c r="P103" s="23" t="n">
        <f aca="false">4*L103*(1-L103)</f>
        <v>0.94222895332353</v>
      </c>
      <c r="Q103" s="6" t="n">
        <f aca="false">MAX(-(1-K103),MIN(1-K103,M103+O103+Assumptions!$B$5*P103/Assumptions!$B$21))</f>
        <v>-0.24537072257382</v>
      </c>
      <c r="R103" s="6" t="n">
        <f aca="false">MAX(-(1-K103),MIN(1-K103,M103+O103+Assumptions!$B$6*P103/Assumptions!$B$21))</f>
        <v>-0.186380930351787</v>
      </c>
      <c r="S103" s="6" t="n">
        <f aca="false">MAX(-(1-K103),MIN(1-K103,M103+O103+Assumptions!$B$7*P103/Assumptions!$B$21))</f>
        <v>-0.164387188359704</v>
      </c>
      <c r="T103" s="10" t="n">
        <f aca="false">J103*((1-K103)+Q103)/2</f>
        <v>2394.22809117266</v>
      </c>
      <c r="U103" s="10" t="n">
        <f aca="false">J103*((1-K103)-Q103)/2</f>
        <v>3987.7748850853</v>
      </c>
      <c r="V103" s="10" t="n">
        <f aca="false">J103*((1-K103)+R103)/2</f>
        <v>2585.781087559</v>
      </c>
      <c r="W103" s="10" t="n">
        <f aca="false">J103*((1-K103)-R103)/2</f>
        <v>3796.22188869896</v>
      </c>
      <c r="X103" s="10" t="n">
        <f aca="false">J103*((1-K103)+S103)/2</f>
        <v>2657.19966731046</v>
      </c>
      <c r="Y103" s="10" t="n">
        <f aca="false">J103*((1-K103)-S103)/2</f>
        <v>3724.8033089475</v>
      </c>
      <c r="Z103" s="6" t="n">
        <f aca="false">MAX(-(1-K103),MIN(1-K103,((G103-H103)/C103)+O103+Assumptions!$B$6*P103/Assumptions!$B$21))</f>
        <v>-0.180606609003182</v>
      </c>
      <c r="AA103" s="10" t="n">
        <f aca="false">B103*((1-K103)+Z103)/2</f>
        <v>331.258932847277</v>
      </c>
      <c r="AB103" s="10" t="n">
        <f aca="false">B103*((1-K103)-Z103)/2</f>
        <v>480.439991883906</v>
      </c>
      <c r="AC103" s="10" t="n">
        <f aca="false">J103-B103</f>
        <v>5668.44553611414</v>
      </c>
      <c r="AD103" s="10" t="n">
        <f aca="false">V103-AA103</f>
        <v>2254.52215471172</v>
      </c>
      <c r="AE103" s="10" t="n">
        <f aca="false">W103-AB103</f>
        <v>3315.78189681506</v>
      </c>
      <c r="AF103" s="6" t="n">
        <f aca="false">IF(AC103&gt;0,(AD103-AE103)/AC103,0)</f>
        <v>-0.18722235846529</v>
      </c>
      <c r="AG103" s="6" t="n">
        <f aca="false">R103-M103</f>
        <v>0.0498137115290224</v>
      </c>
      <c r="AH103" s="2" t="str">
        <f aca="false">IF(V103&gt;W103,"D","R")</f>
        <v>R</v>
      </c>
    </row>
    <row r="104" customFormat="false" ht="15" hidden="false" customHeight="false" outlineLevel="0" collapsed="false">
      <c r="A104" s="2" t="s">
        <v>208</v>
      </c>
      <c r="B104" s="20" t="n">
        <v>775</v>
      </c>
      <c r="C104" s="20" t="n">
        <v>3738</v>
      </c>
      <c r="D104" s="20" t="n">
        <v>8874</v>
      </c>
      <c r="E104" s="20" t="n">
        <v>3363</v>
      </c>
      <c r="F104" s="20" t="n">
        <v>5336</v>
      </c>
      <c r="G104" s="20" t="n">
        <v>1429</v>
      </c>
      <c r="H104" s="20" t="n">
        <v>2209</v>
      </c>
      <c r="I104" s="21" t="n">
        <v>-0.254665761791653</v>
      </c>
      <c r="J104" s="22" t="n">
        <f aca="false">B104*D104/C104*Assumptions!$B$20</f>
        <v>8718.52658778475</v>
      </c>
      <c r="K104" s="6" t="n">
        <f aca="false">(D104-E104-F104)/D104</f>
        <v>0.0197205318909173</v>
      </c>
      <c r="L104" s="6" t="n">
        <f aca="false">E104/(E104+F104)</f>
        <v>0.386596160478216</v>
      </c>
      <c r="M104" s="6" t="n">
        <f aca="false">(E104-F104)/D104</f>
        <v>-0.222334910975885</v>
      </c>
      <c r="N104" s="6" t="n">
        <f aca="false">(I104-Assumptions!$B$10)-(M104-Assumptions!$B$8)</f>
        <v>-0.00083553745192913</v>
      </c>
      <c r="O104" s="6" t="n">
        <f aca="false">Assumptions!$B$4*N104</f>
        <v>-0.000417768725964565</v>
      </c>
      <c r="P104" s="23" t="n">
        <f aca="false">4*L104*(1-L104)</f>
        <v>0.94855827672687</v>
      </c>
      <c r="Q104" s="6" t="n">
        <f aca="false">MAX(-(1-K104),MIN(1-K104,M104+O104+Assumptions!$B$5*P104/Assumptions!$B$21))</f>
        <v>-0.222752679701849</v>
      </c>
      <c r="R104" s="6" t="n">
        <f aca="false">MAX(-(1-K104),MIN(1-K104,M104+O104+Assumptions!$B$6*P104/Assumptions!$B$21))</f>
        <v>-0.163366629785598</v>
      </c>
      <c r="S104" s="6" t="n">
        <f aca="false">MAX(-(1-K104),MIN(1-K104,M104+O104+Assumptions!$B$7*P104/Assumptions!$B$21))</f>
        <v>-0.141225147156352</v>
      </c>
      <c r="T104" s="10" t="n">
        <f aca="false">J104*((1-K104)+Q104)/2</f>
        <v>3302.25872284383</v>
      </c>
      <c r="U104" s="10" t="n">
        <f aca="false">J104*((1-K104)-Q104)/2</f>
        <v>5244.3338833247</v>
      </c>
      <c r="V104" s="10" t="n">
        <f aca="false">J104*((1-K104)+R104)/2</f>
        <v>3561.138150413</v>
      </c>
      <c r="W104" s="10" t="n">
        <f aca="false">J104*((1-K104)-R104)/2</f>
        <v>4985.45445575553</v>
      </c>
      <c r="X104" s="10" t="n">
        <f aca="false">J104*((1-K104)+S104)/2</f>
        <v>3657.65870291103</v>
      </c>
      <c r="Y104" s="10" t="n">
        <f aca="false">J104*((1-K104)-S104)/2</f>
        <v>4888.9339032575</v>
      </c>
      <c r="Z104" s="6" t="n">
        <f aca="false">MAX(-(1-K104),MIN(1-K104,((G104-H104)/C104)+O104+Assumptions!$B$6*P104/Assumptions!$B$21))</f>
        <v>-0.149699455567338</v>
      </c>
      <c r="AA104" s="10" t="n">
        <f aca="false">B104*((1-K104)+Z104)/2</f>
        <v>321.849754859926</v>
      </c>
      <c r="AB104" s="10" t="n">
        <f aca="false">B104*((1-K104)-Z104)/2</f>
        <v>437.866832924613</v>
      </c>
      <c r="AC104" s="10" t="n">
        <f aca="false">J104-B104</f>
        <v>7943.52658778475</v>
      </c>
      <c r="AD104" s="10" t="n">
        <f aca="false">V104-AA104</f>
        <v>3239.28839555307</v>
      </c>
      <c r="AE104" s="10" t="n">
        <f aca="false">W104-AB104</f>
        <v>4547.58762283092</v>
      </c>
      <c r="AF104" s="6" t="n">
        <f aca="false">IF(AC104&gt;0,(AD104-AE104)/AC104,0)</f>
        <v>-0.164700050137642</v>
      </c>
      <c r="AG104" s="6" t="n">
        <f aca="false">R104-M104</f>
        <v>0.0589682811902862</v>
      </c>
      <c r="AH104" s="2" t="str">
        <f aca="false">IF(V104&gt;W104,"D","R")</f>
        <v>R</v>
      </c>
    </row>
    <row r="105" customFormat="false" ht="15" hidden="false" customHeight="false" outlineLevel="0" collapsed="false">
      <c r="A105" s="2" t="s">
        <v>209</v>
      </c>
      <c r="B105" s="20" t="n">
        <v>175</v>
      </c>
      <c r="C105" s="20" t="n">
        <v>1144</v>
      </c>
      <c r="D105" s="20" t="n">
        <v>2148</v>
      </c>
      <c r="E105" s="20" t="n">
        <v>509</v>
      </c>
      <c r="F105" s="20" t="n">
        <v>1617</v>
      </c>
      <c r="G105" s="20" t="n">
        <v>244</v>
      </c>
      <c r="H105" s="20" t="n">
        <v>878</v>
      </c>
      <c r="I105" s="21" t="n">
        <v>-0.504772393538913</v>
      </c>
      <c r="J105" s="22" t="n">
        <f aca="false">B105*D105/C105*Assumptions!$B$20</f>
        <v>1557.06795805155</v>
      </c>
      <c r="K105" s="6" t="n">
        <f aca="false">(D105-E105-F105)/D105</f>
        <v>0.0102420856610801</v>
      </c>
      <c r="L105" s="6" t="n">
        <f aca="false">E105/(E105+F105)</f>
        <v>0.239416745061148</v>
      </c>
      <c r="M105" s="6" t="n">
        <f aca="false">(E105-F105)/D105</f>
        <v>-0.515828677839851</v>
      </c>
      <c r="N105" s="6" t="n">
        <f aca="false">(I105-Assumptions!$B$10)-(M105-Assumptions!$B$8)</f>
        <v>0.0425515976647763</v>
      </c>
      <c r="O105" s="6" t="n">
        <f aca="false">Assumptions!$B$4*N105</f>
        <v>0.0212757988323882</v>
      </c>
      <c r="P105" s="23" t="n">
        <f aca="false">4*L105*(1-L105)</f>
        <v>0.728385468981892</v>
      </c>
      <c r="Q105" s="6" t="n">
        <f aca="false">MAX(-(1-K105),MIN(1-K105,M105+O105+Assumptions!$B$5*P105/Assumptions!$B$21))</f>
        <v>-0.494552879007463</v>
      </c>
      <c r="R105" s="6" t="n">
        <f aca="false">MAX(-(1-K105),MIN(1-K105,M105+O105+Assumptions!$B$6*P105/Assumptions!$B$21))</f>
        <v>-0.448951109584828</v>
      </c>
      <c r="S105" s="6" t="n">
        <f aca="false">MAX(-(1-K105),MIN(1-K105,M105+O105+Assumptions!$B$7*P105/Assumptions!$B$21))</f>
        <v>-0.431948955258045</v>
      </c>
      <c r="T105" s="10" t="n">
        <f aca="false">J105*((1-K105)+Q105)/2</f>
        <v>385.5339465902</v>
      </c>
      <c r="U105" s="10" t="n">
        <f aca="false">J105*((1-K105)-Q105)/2</f>
        <v>1155.58638805487</v>
      </c>
      <c r="V105" s="10" t="n">
        <f aca="false">J105*((1-K105)+R105)/2</f>
        <v>421.03647358942</v>
      </c>
      <c r="W105" s="10" t="n">
        <f aca="false">J105*((1-K105)-R105)/2</f>
        <v>1120.08386105565</v>
      </c>
      <c r="X105" s="10" t="n">
        <f aca="false">J105*((1-K105)+S105)/2</f>
        <v>434.27322844946</v>
      </c>
      <c r="Y105" s="10" t="n">
        <f aca="false">J105*((1-K105)-S105)/2</f>
        <v>1106.84710619561</v>
      </c>
      <c r="Z105" s="6" t="n">
        <f aca="false">MAX(-(1-K105),MIN(1-K105,((G105-H105)/C105)+O105+Assumptions!$B$6*P105/Assumptions!$B$21))</f>
        <v>-0.487318235940781</v>
      </c>
      <c r="AA105" s="10" t="n">
        <f aca="false">B105*((1-K105)+Z105)/2</f>
        <v>43.9634718598371</v>
      </c>
      <c r="AB105" s="10" t="n">
        <f aca="false">B105*((1-K105)-Z105)/2</f>
        <v>129.244163149474</v>
      </c>
      <c r="AC105" s="10" t="n">
        <f aca="false">J105-B105</f>
        <v>1382.06795805155</v>
      </c>
      <c r="AD105" s="10" t="n">
        <f aca="false">V105-AA105</f>
        <v>377.073001729582</v>
      </c>
      <c r="AE105" s="10" t="n">
        <f aca="false">W105-AB105</f>
        <v>990.839697906174</v>
      </c>
      <c r="AF105" s="6" t="n">
        <f aca="false">IF(AC105&gt;0,(AD105-AE105)/AC105,0)</f>
        <v>-0.444092993112931</v>
      </c>
      <c r="AG105" s="6" t="n">
        <f aca="false">R105-M105</f>
        <v>0.0668775682550228</v>
      </c>
      <c r="AH105" s="2" t="str">
        <f aca="false">IF(V105&gt;W105,"D","R")</f>
        <v>R</v>
      </c>
    </row>
    <row r="106" customFormat="false" ht="15" hidden="false" customHeight="false" outlineLevel="0" collapsed="false">
      <c r="A106" s="2" t="s">
        <v>210</v>
      </c>
      <c r="B106" s="20" t="n">
        <v>739</v>
      </c>
      <c r="C106" s="20" t="n">
        <v>3328</v>
      </c>
      <c r="D106" s="20" t="n">
        <v>7020</v>
      </c>
      <c r="E106" s="20" t="n">
        <v>2953</v>
      </c>
      <c r="F106" s="20" t="n">
        <v>3986</v>
      </c>
      <c r="G106" s="20" t="n">
        <v>1517</v>
      </c>
      <c r="H106" s="20" t="n">
        <v>1763</v>
      </c>
      <c r="I106" s="21" t="n">
        <v>-0.163230821223386</v>
      </c>
      <c r="J106" s="22" t="n">
        <f aca="false">B106*D106/C106*Assumptions!$B$20</f>
        <v>7386.85372818798</v>
      </c>
      <c r="K106" s="6" t="n">
        <f aca="false">(D106-E106-F106)/D106</f>
        <v>0.0115384615384615</v>
      </c>
      <c r="L106" s="6" t="n">
        <f aca="false">E106/(E106+F106)</f>
        <v>0.425565643464476</v>
      </c>
      <c r="M106" s="6" t="n">
        <f aca="false">(E106-F106)/D106</f>
        <v>-0.147150997150997</v>
      </c>
      <c r="N106" s="6" t="n">
        <f aca="false">(I106-Assumptions!$B$10)-(M106-Assumptions!$B$8)</f>
        <v>0.0154154892914496</v>
      </c>
      <c r="O106" s="6" t="n">
        <f aca="false">Assumptions!$B$4*N106</f>
        <v>0.00770774464572481</v>
      </c>
      <c r="P106" s="23" t="n">
        <f aca="false">4*L106*(1-L106)</f>
        <v>0.97783810626857</v>
      </c>
      <c r="Q106" s="6" t="n">
        <f aca="false">MAX(-(1-K106),MIN(1-K106,M106+O106+Assumptions!$B$5*P106/Assumptions!$B$21))</f>
        <v>-0.139443252505272</v>
      </c>
      <c r="R106" s="6" t="n">
        <f aca="false">MAX(-(1-K106),MIN(1-K106,M106+O106+Assumptions!$B$6*P106/Assumptions!$B$21))</f>
        <v>-0.0782240907377363</v>
      </c>
      <c r="S106" s="6" t="n">
        <f aca="false">MAX(-(1-K106),MIN(1-K106,M106+O106+Assumptions!$B$7*P106/Assumptions!$B$21))</f>
        <v>-0.0553991510631079</v>
      </c>
      <c r="T106" s="10" t="n">
        <f aca="false">J106*((1-K106)+Q106)/2</f>
        <v>3135.78694545791</v>
      </c>
      <c r="U106" s="10" t="n">
        <f aca="false">J106*((1-K106)-Q106)/2</f>
        <v>4165.83385509714</v>
      </c>
      <c r="V106" s="10" t="n">
        <f aca="false">J106*((1-K106)+R106)/2</f>
        <v>3361.89544212744</v>
      </c>
      <c r="W106" s="10" t="n">
        <f aca="false">J106*((1-K106)-R106)/2</f>
        <v>3939.7253584276</v>
      </c>
      <c r="X106" s="10" t="n">
        <f aca="false">J106*((1-K106)+S106)/2</f>
        <v>3446.19768749304</v>
      </c>
      <c r="Y106" s="10" t="n">
        <f aca="false">J106*((1-K106)-S106)/2</f>
        <v>3855.42311306201</v>
      </c>
      <c r="Z106" s="6" t="n">
        <f aca="false">MAX(-(1-K106),MIN(1-K106,((G106-H106)/C106)+O106+Assumptions!$B$6*P106/Assumptions!$B$21))</f>
        <v>-0.00499136281750837</v>
      </c>
      <c r="AA106" s="10" t="n">
        <f aca="false">B106*((1-K106)+Z106)/2</f>
        <v>363.392229900469</v>
      </c>
      <c r="AB106" s="10" t="n">
        <f aca="false">B106*((1-K106)-Z106)/2</f>
        <v>367.080847022608</v>
      </c>
      <c r="AC106" s="10" t="n">
        <f aca="false">J106-B106</f>
        <v>6647.85372818798</v>
      </c>
      <c r="AD106" s="10" t="n">
        <f aca="false">V106-AA106</f>
        <v>2998.50321222697</v>
      </c>
      <c r="AE106" s="10" t="n">
        <f aca="false">W106-AB106</f>
        <v>3572.644511405</v>
      </c>
      <c r="AF106" s="6" t="n">
        <f aca="false">IF(AC106&gt;0,(AD106-AE106)/AC106,0)</f>
        <v>-0.0863649115418366</v>
      </c>
      <c r="AG106" s="6" t="n">
        <f aca="false">R106-M106</f>
        <v>0.0689269064132609</v>
      </c>
      <c r="AH106" s="2" t="str">
        <f aca="false">IF(V106&gt;W106,"D","R")</f>
        <v>R</v>
      </c>
    </row>
    <row r="107" customFormat="false" ht="15" hidden="false" customHeight="false" outlineLevel="0" collapsed="false">
      <c r="A107" s="2" t="s">
        <v>211</v>
      </c>
      <c r="B107" s="20" t="n">
        <v>1626</v>
      </c>
      <c r="C107" s="20" t="n">
        <v>7325</v>
      </c>
      <c r="D107" s="20" t="n">
        <v>13665</v>
      </c>
      <c r="E107" s="20" t="n">
        <v>3737</v>
      </c>
      <c r="F107" s="20" t="n">
        <v>9673</v>
      </c>
      <c r="G107" s="20" t="n">
        <v>2154</v>
      </c>
      <c r="H107" s="20" t="n">
        <v>5014</v>
      </c>
      <c r="I107" s="21" t="n">
        <v>-0.466843651152282</v>
      </c>
      <c r="J107" s="22" t="n">
        <f aca="false">B107*D107/C107*Assumptions!$B$20</f>
        <v>14374.2043510758</v>
      </c>
      <c r="K107" s="6" t="n">
        <f aca="false">(D107-E107-F107)/D107</f>
        <v>0.0186608122941822</v>
      </c>
      <c r="L107" s="6" t="n">
        <f aca="false">E107/(E107+F107)</f>
        <v>0.278672632363908</v>
      </c>
      <c r="M107" s="6" t="n">
        <f aca="false">(E107-F107)/D107</f>
        <v>-0.43439443834614</v>
      </c>
      <c r="N107" s="6" t="n">
        <f aca="false">(I107-Assumptions!$B$10)-(M107-Assumptions!$B$8)</f>
        <v>-0.000953899442303507</v>
      </c>
      <c r="O107" s="6" t="n">
        <f aca="false">Assumptions!$B$4*N107</f>
        <v>-0.000476949721151754</v>
      </c>
      <c r="P107" s="23" t="n">
        <f aca="false">4*L107*(1-L107)</f>
        <v>0.804056785341112</v>
      </c>
      <c r="Q107" s="6" t="n">
        <f aca="false">MAX(-(1-K107),MIN(1-K107,M107+O107+Assumptions!$B$5*P107/Assumptions!$B$21))</f>
        <v>-0.434871388067292</v>
      </c>
      <c r="R107" s="6" t="n">
        <f aca="false">MAX(-(1-K107),MIN(1-K107,M107+O107+Assumptions!$B$6*P107/Assumptions!$B$21))</f>
        <v>-0.384532091514491</v>
      </c>
      <c r="S107" s="6" t="n">
        <f aca="false">MAX(-(1-K107),MIN(1-K107,M107+O107+Assumptions!$B$7*P107/Assumptions!$B$21))</f>
        <v>-0.36576359854747</v>
      </c>
      <c r="T107" s="10" t="n">
        <f aca="false">J107*((1-K107)+Q107)/2</f>
        <v>3927.51991164345</v>
      </c>
      <c r="U107" s="10" t="n">
        <f aca="false">J107*((1-K107)-Q107)/2</f>
        <v>10178.4501101587</v>
      </c>
      <c r="V107" s="10" t="n">
        <f aca="false">J107*((1-K107)+R107)/2</f>
        <v>4289.31357941313</v>
      </c>
      <c r="W107" s="10" t="n">
        <f aca="false">J107*((1-K107)-R107)/2</f>
        <v>9816.65644238898</v>
      </c>
      <c r="X107" s="10" t="n">
        <f aca="false">J107*((1-K107)+S107)/2</f>
        <v>4424.20465604797</v>
      </c>
      <c r="Y107" s="10" t="n">
        <f aca="false">J107*((1-K107)-S107)/2</f>
        <v>9681.76536575414</v>
      </c>
      <c r="Z107" s="6" t="n">
        <f aca="false">MAX(-(1-K107),MIN(1-K107,((G107-H107)/C107)+O107+Assumptions!$B$6*P107/Assumptions!$B$21))</f>
        <v>-0.340581339175177</v>
      </c>
      <c r="AA107" s="10" t="n">
        <f aca="false">B107*((1-K107)+Z107)/2</f>
        <v>520.936130855411</v>
      </c>
      <c r="AB107" s="10" t="n">
        <f aca="false">B107*((1-K107)-Z107)/2</f>
        <v>1074.72138835425</v>
      </c>
      <c r="AC107" s="10" t="n">
        <f aca="false">J107-B107</f>
        <v>12748.2043510758</v>
      </c>
      <c r="AD107" s="10" t="n">
        <f aca="false">V107-AA107</f>
        <v>3768.37744855772</v>
      </c>
      <c r="AE107" s="10" t="n">
        <f aca="false">W107-AB107</f>
        <v>8741.93505403473</v>
      </c>
      <c r="AF107" s="6" t="n">
        <f aca="false">IF(AC107&gt;0,(AD107-AE107)/AC107,0)</f>
        <v>-0.390137894601393</v>
      </c>
      <c r="AG107" s="6" t="n">
        <f aca="false">R107-M107</f>
        <v>0.0498623468316489</v>
      </c>
      <c r="AH107" s="2" t="str">
        <f aca="false">IF(V107&gt;W107,"D","R")</f>
        <v>R</v>
      </c>
    </row>
    <row r="108" customFormat="false" ht="15" hidden="false" customHeight="false" outlineLevel="0" collapsed="false">
      <c r="A108" s="2" t="s">
        <v>212</v>
      </c>
      <c r="B108" s="20" t="n">
        <v>253</v>
      </c>
      <c r="C108" s="20" t="n">
        <v>1372</v>
      </c>
      <c r="D108" s="20" t="n">
        <v>3226</v>
      </c>
      <c r="E108" s="20" t="n">
        <v>742</v>
      </c>
      <c r="F108" s="20" t="n">
        <v>2450</v>
      </c>
      <c r="G108" s="20" t="n">
        <v>378</v>
      </c>
      <c r="H108" s="20" t="n">
        <v>974</v>
      </c>
      <c r="I108" s="21" t="n">
        <v>-0.530078026680091</v>
      </c>
      <c r="J108" s="22" t="n">
        <f aca="false">B108*D108/C108*Assumptions!$B$20</f>
        <v>2818.9802898222</v>
      </c>
      <c r="K108" s="6" t="n">
        <f aca="false">(D108-E108-F108)/D108</f>
        <v>0.0105393676379417</v>
      </c>
      <c r="L108" s="6" t="n">
        <f aca="false">E108/(E108+F108)</f>
        <v>0.232456140350877</v>
      </c>
      <c r="M108" s="6" t="n">
        <f aca="false">(E108-F108)/D108</f>
        <v>-0.529448233106014</v>
      </c>
      <c r="N108" s="6" t="n">
        <f aca="false">(I108-Assumptions!$B$10)-(M108-Assumptions!$B$8)</f>
        <v>0.0308655197897617</v>
      </c>
      <c r="O108" s="6" t="n">
        <f aca="false">Assumptions!$B$4*N108</f>
        <v>0.0154327598948809</v>
      </c>
      <c r="P108" s="23" t="n">
        <f aca="false">4*L108*(1-L108)</f>
        <v>0.713681132656202</v>
      </c>
      <c r="Q108" s="6" t="n">
        <f aca="false">MAX(-(1-K108),MIN(1-K108,M108+O108+Assumptions!$B$5*P108/Assumptions!$B$21))</f>
        <v>-0.514015473211133</v>
      </c>
      <c r="R108" s="6" t="n">
        <f aca="false">MAX(-(1-K108),MIN(1-K108,M108+O108+Assumptions!$B$6*P108/Assumptions!$B$21))</f>
        <v>-0.469334292931462</v>
      </c>
      <c r="S108" s="6" t="n">
        <f aca="false">MAX(-(1-K108),MIN(1-K108,M108+O108+Assumptions!$B$7*P108/Assumptions!$B$21))</f>
        <v>-0.452675370871285</v>
      </c>
      <c r="T108" s="10" t="n">
        <f aca="false">J108*((1-K108)+Q108)/2</f>
        <v>670.135266268918</v>
      </c>
      <c r="U108" s="10" t="n">
        <f aca="false">J108*((1-K108)-Q108)/2</f>
        <v>2119.13475391473</v>
      </c>
      <c r="V108" s="10" t="n">
        <f aca="false">J108*((1-K108)+R108)/2</f>
        <v>733.112949536111</v>
      </c>
      <c r="W108" s="10" t="n">
        <f aca="false">J108*((1-K108)-R108)/2</f>
        <v>2056.15707064754</v>
      </c>
      <c r="X108" s="10" t="n">
        <f aca="false">J108*((1-K108)+S108)/2</f>
        <v>756.593536004771</v>
      </c>
      <c r="Y108" s="10" t="n">
        <f aca="false">J108*((1-K108)-S108)/2</f>
        <v>2032.67648417888</v>
      </c>
      <c r="Z108" s="6" t="n">
        <f aca="false">MAX(-(1-K108),MIN(1-K108,((G108-H108)/C108)+O108+Assumptions!$B$6*P108/Assumptions!$B$21))</f>
        <v>-0.374288392186964</v>
      </c>
      <c r="AA108" s="10" t="n">
        <f aca="false">B108*((1-K108)+Z108)/2</f>
        <v>77.8192883821494</v>
      </c>
      <c r="AB108" s="10" t="n">
        <f aca="false">B108*((1-K108)-Z108)/2</f>
        <v>172.514251605451</v>
      </c>
      <c r="AC108" s="10" t="n">
        <f aca="false">J108-B108</f>
        <v>2565.9802898222</v>
      </c>
      <c r="AD108" s="10" t="n">
        <f aca="false">V108-AA108</f>
        <v>655.293661153961</v>
      </c>
      <c r="AE108" s="10" t="n">
        <f aca="false">W108-AB108</f>
        <v>1883.64281904209</v>
      </c>
      <c r="AF108" s="6" t="n">
        <f aca="false">IF(AC108&gt;0,(AD108-AE108)/AC108,0)</f>
        <v>-0.478705609220888</v>
      </c>
      <c r="AG108" s="6" t="n">
        <f aca="false">R108-M108</f>
        <v>0.0601139401745521</v>
      </c>
      <c r="AH108" s="2" t="str">
        <f aca="false">IF(V108&gt;W108,"D","R")</f>
        <v>R</v>
      </c>
    </row>
    <row r="109" customFormat="false" ht="15" hidden="false" customHeight="false" outlineLevel="0" collapsed="false">
      <c r="A109" s="2" t="s">
        <v>213</v>
      </c>
      <c r="B109" s="20" t="n">
        <v>1546</v>
      </c>
      <c r="C109" s="20" t="n">
        <v>6022</v>
      </c>
      <c r="D109" s="20" t="n">
        <v>10258</v>
      </c>
      <c r="E109" s="20" t="n">
        <v>2762</v>
      </c>
      <c r="F109" s="20" t="n">
        <v>7322</v>
      </c>
      <c r="G109" s="20" t="n">
        <v>1714</v>
      </c>
      <c r="H109" s="20" t="n">
        <v>4162</v>
      </c>
      <c r="I109" s="21" t="n">
        <v>-0.459449207192171</v>
      </c>
      <c r="J109" s="22" t="n">
        <f aca="false">B109*D109/C109*Assumptions!$B$20</f>
        <v>12479.3711010996</v>
      </c>
      <c r="K109" s="6" t="n">
        <f aca="false">(D109-E109-F109)/D109</f>
        <v>0.016962370832521</v>
      </c>
      <c r="L109" s="6" t="n">
        <f aca="false">E109/(E109+F109)</f>
        <v>0.273899246330821</v>
      </c>
      <c r="M109" s="6" t="n">
        <f aca="false">(E109-F109)/D109</f>
        <v>-0.44453109767986</v>
      </c>
      <c r="N109" s="6" t="n">
        <f aca="false">(I109-Assumptions!$B$10)-(M109-Assumptions!$B$8)</f>
        <v>0.0165772038515278</v>
      </c>
      <c r="O109" s="6" t="n">
        <f aca="false">Assumptions!$B$4*N109</f>
        <v>0.00828860192576392</v>
      </c>
      <c r="P109" s="23" t="n">
        <f aca="false">4*L109*(1-L109)</f>
        <v>0.795513796760917</v>
      </c>
      <c r="Q109" s="6" t="n">
        <f aca="false">MAX(-(1-K109),MIN(1-K109,M109+O109+Assumptions!$B$5*P109/Assumptions!$B$21))</f>
        <v>-0.436242495754096</v>
      </c>
      <c r="R109" s="6" t="n">
        <f aca="false">MAX(-(1-K109),MIN(1-K109,M109+O109+Assumptions!$B$6*P109/Assumptions!$B$21))</f>
        <v>-0.386438047042176</v>
      </c>
      <c r="S109" s="6" t="n">
        <f aca="false">MAX(-(1-K109),MIN(1-K109,M109+O109+Assumptions!$B$7*P109/Assumptions!$B$21))</f>
        <v>-0.367868966634079</v>
      </c>
      <c r="T109" s="10" t="n">
        <f aca="false">J109*((1-K109)+Q109)/2</f>
        <v>3411.82969307044</v>
      </c>
      <c r="U109" s="10" t="n">
        <f aca="false">J109*((1-K109)-Q109)/2</f>
        <v>8855.86168765566</v>
      </c>
      <c r="V109" s="10" t="n">
        <f aca="false">J109*((1-K109)+R109)/2</f>
        <v>3722.5937920513</v>
      </c>
      <c r="W109" s="10" t="n">
        <f aca="false">J109*((1-K109)-R109)/2</f>
        <v>8545.0975886748</v>
      </c>
      <c r="X109" s="10" t="n">
        <f aca="false">J109*((1-K109)+S109)/2</f>
        <v>3838.4590147607</v>
      </c>
      <c r="Y109" s="10" t="n">
        <f aca="false">J109*((1-K109)-S109)/2</f>
        <v>8429.23236596539</v>
      </c>
      <c r="Z109" s="6" t="n">
        <f aca="false">MAX(-(1-K109),MIN(1-K109,((G109-H109)/C109)+O109+Assumptions!$B$6*P109/Assumptions!$B$21))</f>
        <v>-0.348416414656239</v>
      </c>
      <c r="AA109" s="10" t="n">
        <f aca="false">B109*((1-K109)+Z109)/2</f>
        <v>490.562198817189</v>
      </c>
      <c r="AB109" s="10" t="n">
        <f aca="false">B109*((1-K109)-Z109)/2</f>
        <v>1029.21397587573</v>
      </c>
      <c r="AC109" s="10" t="n">
        <f aca="false">J109-B109</f>
        <v>10933.3711010996</v>
      </c>
      <c r="AD109" s="10" t="n">
        <f aca="false">V109-AA109</f>
        <v>3232.03159323411</v>
      </c>
      <c r="AE109" s="10" t="n">
        <f aca="false">W109-AB109</f>
        <v>7515.88361279906</v>
      </c>
      <c r="AF109" s="6" t="n">
        <f aca="false">IF(AC109&gt;0,(AD109-AE109)/AC109,0)</f>
        <v>-0.391814380025399</v>
      </c>
      <c r="AG109" s="6" t="n">
        <f aca="false">R109-M109</f>
        <v>0.0580930506376833</v>
      </c>
      <c r="AH109" s="2" t="str">
        <f aca="false">IF(V109&gt;W109,"D","R")</f>
        <v>R</v>
      </c>
    </row>
    <row r="110" customFormat="false" ht="15" hidden="false" customHeight="false" outlineLevel="0" collapsed="false">
      <c r="A110" s="2" t="s">
        <v>214</v>
      </c>
      <c r="B110" s="20" t="n">
        <v>1227</v>
      </c>
      <c r="C110" s="20" t="n">
        <v>5175</v>
      </c>
      <c r="D110" s="20" t="n">
        <v>11469</v>
      </c>
      <c r="E110" s="20" t="n">
        <v>1533</v>
      </c>
      <c r="F110" s="20" t="n">
        <v>9737</v>
      </c>
      <c r="G110" s="20" t="n">
        <v>704</v>
      </c>
      <c r="H110" s="20" t="n">
        <v>4357</v>
      </c>
      <c r="I110" s="21" t="n">
        <v>-0.715937714678269</v>
      </c>
      <c r="J110" s="22" t="n">
        <f aca="false">B110*D110/C110*Assumptions!$B$20</f>
        <v>12886.0860697724</v>
      </c>
      <c r="K110" s="6" t="n">
        <f aca="false">(D110-E110-F110)/D110</f>
        <v>0.0173511204115442</v>
      </c>
      <c r="L110" s="6" t="n">
        <f aca="false">E110/(E110+F110)</f>
        <v>0.136024844720497</v>
      </c>
      <c r="M110" s="6" t="n">
        <f aca="false">(E110-F110)/D110</f>
        <v>-0.715319557066876</v>
      </c>
      <c r="N110" s="6" t="n">
        <f aca="false">(I110-Assumptions!$B$10)-(M110-Assumptions!$B$8)</f>
        <v>0.0308771557524458</v>
      </c>
      <c r="O110" s="6" t="n">
        <f aca="false">Assumptions!$B$4*N110</f>
        <v>0.0154385778762229</v>
      </c>
      <c r="P110" s="23" t="n">
        <f aca="false">4*L110*(1-L110)</f>
        <v>0.470088345357046</v>
      </c>
      <c r="Q110" s="6" t="n">
        <f aca="false">MAX(-(1-K110),MIN(1-K110,M110+O110+Assumptions!$B$5*P110/Assumptions!$B$21))</f>
        <v>-0.699880979190653</v>
      </c>
      <c r="R110" s="6" t="n">
        <f aca="false">MAX(-(1-K110),MIN(1-K110,M110+O110+Assumptions!$B$6*P110/Assumptions!$B$21))</f>
        <v>-0.670450325716465</v>
      </c>
      <c r="S110" s="6" t="n">
        <f aca="false">MAX(-(1-K110),MIN(1-K110,M110+O110+Assumptions!$B$7*P110/Assumptions!$B$21))</f>
        <v>-0.659477406931918</v>
      </c>
      <c r="T110" s="10" t="n">
        <f aca="false">J110*((1-K110)+Q110)/2</f>
        <v>1821.88575114745</v>
      </c>
      <c r="U110" s="10" t="n">
        <f aca="false">J110*((1-K110)-Q110)/2</f>
        <v>10840.6122875948</v>
      </c>
      <c r="V110" s="10" t="n">
        <f aca="false">J110*((1-K110)+R110)/2</f>
        <v>2011.50871802647</v>
      </c>
      <c r="W110" s="10" t="n">
        <f aca="false">J110*((1-K110)-R110)/2</f>
        <v>10650.9893207158</v>
      </c>
      <c r="X110" s="10" t="n">
        <f aca="false">J110*((1-K110)+S110)/2</f>
        <v>2082.20770597362</v>
      </c>
      <c r="Y110" s="10" t="n">
        <f aca="false">J110*((1-K110)-S110)/2</f>
        <v>10580.2903327686</v>
      </c>
      <c r="Z110" s="6" t="n">
        <f aca="false">MAX(-(1-K110),MIN(1-K110,((G110-H110)/C110)+O110+Assumptions!$B$6*P110/Assumptions!$B$21))</f>
        <v>-0.661024488456353</v>
      </c>
      <c r="AA110" s="10" t="n">
        <f aca="false">B110*((1-K110)+Z110)/2</f>
        <v>197.316563959545</v>
      </c>
      <c r="AB110" s="10" t="n">
        <f aca="false">B110*((1-K110)-Z110)/2</f>
        <v>1008.39361129549</v>
      </c>
      <c r="AC110" s="10" t="n">
        <f aca="false">J110-B110</f>
        <v>11659.0860697724</v>
      </c>
      <c r="AD110" s="10" t="n">
        <f aca="false">V110-AA110</f>
        <v>1814.19215406692</v>
      </c>
      <c r="AE110" s="10" t="n">
        <f aca="false">W110-AB110</f>
        <v>9642.59570942026</v>
      </c>
      <c r="AF110" s="6" t="n">
        <f aca="false">IF(AC110&gt;0,(AD110-AE110)/AC110,0)</f>
        <v>-0.671442299036582</v>
      </c>
      <c r="AG110" s="6" t="n">
        <f aca="false">R110-M110</f>
        <v>0.0448692313504107</v>
      </c>
      <c r="AH110" s="2" t="str">
        <f aca="false">IF(V110&gt;W110,"D","R")</f>
        <v>R</v>
      </c>
    </row>
    <row r="111" customFormat="false" ht="15" hidden="false" customHeight="false" outlineLevel="0" collapsed="false">
      <c r="A111" s="2" t="s">
        <v>215</v>
      </c>
      <c r="B111" s="20" t="n">
        <v>8203</v>
      </c>
      <c r="C111" s="20" t="n">
        <v>34035</v>
      </c>
      <c r="D111" s="20" t="n">
        <v>59244</v>
      </c>
      <c r="E111" s="20" t="n">
        <v>36861</v>
      </c>
      <c r="F111" s="20" t="n">
        <v>21496</v>
      </c>
      <c r="G111" s="20" t="n">
        <v>22746</v>
      </c>
      <c r="H111" s="20" t="n">
        <v>10778</v>
      </c>
      <c r="I111" s="21" t="n">
        <v>0.233529214446336</v>
      </c>
      <c r="J111" s="22" t="n">
        <f aca="false">B111*D111/C111*Assumptions!$B$20</f>
        <v>67663.2098591983</v>
      </c>
      <c r="K111" s="6" t="n">
        <f aca="false">(D111-E111-F111)/D111</f>
        <v>0.0149719802849234</v>
      </c>
      <c r="L111" s="6" t="n">
        <f aca="false">E111/(E111+F111)</f>
        <v>0.631646589098137</v>
      </c>
      <c r="M111" s="6" t="n">
        <f aca="false">(E111-F111)/D111</f>
        <v>0.259351157923165</v>
      </c>
      <c r="N111" s="6" t="n">
        <f aca="false">(I111-Assumptions!$B$10)-(M111-Assumptions!$B$8)</f>
        <v>0.00567336988700914</v>
      </c>
      <c r="O111" s="6" t="n">
        <f aca="false">Assumptions!$B$4*N111</f>
        <v>0.00283668494350457</v>
      </c>
      <c r="P111" s="23" t="n">
        <f aca="false">4*L111*(1-L111)</f>
        <v>0.930676702315305</v>
      </c>
      <c r="Q111" s="6" t="n">
        <f aca="false">MAX(-(1-K111),MIN(1-K111,M111+O111+Assumptions!$B$5*P111/Assumptions!$B$21))</f>
        <v>0.26218784286667</v>
      </c>
      <c r="R111" s="6" t="n">
        <f aca="false">MAX(-(1-K111),MIN(1-K111,M111+O111+Assumptions!$B$6*P111/Assumptions!$B$21))</f>
        <v>0.320454387427645</v>
      </c>
      <c r="S111" s="6" t="n">
        <f aca="false">MAX(-(1-K111),MIN(1-K111,M111+O111+Assumptions!$B$7*P111/Assumptions!$B$21))</f>
        <v>0.342178473910622</v>
      </c>
      <c r="T111" s="10" t="n">
        <f aca="false">J111*((1-K111)+Q111)/2</f>
        <v>42195.3143247949</v>
      </c>
      <c r="U111" s="10" t="n">
        <f aca="false">J111*((1-K111)-Q111)/2</f>
        <v>24454.8432903769</v>
      </c>
      <c r="V111" s="10" t="n">
        <f aca="false">J111*((1-K111)+R111)/2</f>
        <v>44166.5650409947</v>
      </c>
      <c r="W111" s="10" t="n">
        <f aca="false">J111*((1-K111)-R111)/2</f>
        <v>22483.5925741771</v>
      </c>
      <c r="X111" s="10" t="n">
        <f aca="false">J111*((1-K111)+S111)/2</f>
        <v>44901.5257523432</v>
      </c>
      <c r="Y111" s="10" t="n">
        <f aca="false">J111*((1-K111)-S111)/2</f>
        <v>21748.6318628286</v>
      </c>
      <c r="Z111" s="6" t="n">
        <f aca="false">MAX(-(1-K111),MIN(1-K111,((G111-H111)/C111)+O111+Assumptions!$B$6*P111/Assumptions!$B$21))</f>
        <v>0.412741249190098</v>
      </c>
      <c r="AA111" s="10" t="n">
        <f aca="false">B111*((1-K111)+Z111)/2</f>
        <v>5732.95065641457</v>
      </c>
      <c r="AB111" s="10" t="n">
        <f aca="false">B111*((1-K111)-Z111)/2</f>
        <v>2347.2341893082</v>
      </c>
      <c r="AC111" s="10" t="n">
        <f aca="false">J111-B111</f>
        <v>59460.2098591983</v>
      </c>
      <c r="AD111" s="10" t="n">
        <f aca="false">V111-AA111</f>
        <v>38433.6143845801</v>
      </c>
      <c r="AE111" s="10" t="n">
        <f aca="false">W111-AB111</f>
        <v>20136.3583848689</v>
      </c>
      <c r="AF111" s="6" t="n">
        <f aca="false">IF(AC111&gt;0,(AD111-AE111)/AC111,0)</f>
        <v>0.307722694606008</v>
      </c>
      <c r="AG111" s="6" t="n">
        <f aca="false">R111-M111</f>
        <v>0.0611032295044802</v>
      </c>
      <c r="AH111" s="2" t="str">
        <f aca="false">IF(V111&gt;W111,"D","R")</f>
        <v>D</v>
      </c>
    </row>
    <row r="112" customFormat="false" ht="15" hidden="false" customHeight="false" outlineLevel="0" collapsed="false">
      <c r="A112" s="2" t="s">
        <v>216</v>
      </c>
      <c r="B112" s="20" t="n">
        <v>5764</v>
      </c>
      <c r="C112" s="20" t="n">
        <v>22131</v>
      </c>
      <c r="D112" s="20" t="n">
        <v>42708</v>
      </c>
      <c r="E112" s="20" t="n">
        <v>24348</v>
      </c>
      <c r="F112" s="20" t="n">
        <v>17577</v>
      </c>
      <c r="G112" s="20" t="n">
        <v>14297</v>
      </c>
      <c r="H112" s="20" t="n">
        <v>7437</v>
      </c>
      <c r="I112" s="21" t="n">
        <v>0.151496164332526</v>
      </c>
      <c r="J112" s="22" t="n">
        <f aca="false">B112*D112/C112*Assumptions!$B$20</f>
        <v>52710.0507636874</v>
      </c>
      <c r="K112" s="6" t="n">
        <f aca="false">(D112-E112-F112)/D112</f>
        <v>0.0183338016296713</v>
      </c>
      <c r="L112" s="6" t="n">
        <f aca="false">E112/(E112+F112)</f>
        <v>0.580751341681574</v>
      </c>
      <c r="M112" s="6" t="n">
        <f aca="false">(E112-F112)/D112</f>
        <v>0.158541725203709</v>
      </c>
      <c r="N112" s="6" t="n">
        <f aca="false">(I112-Assumptions!$B$10)-(M112-Assumptions!$B$8)</f>
        <v>0.024449752492656</v>
      </c>
      <c r="O112" s="6" t="n">
        <f aca="false">Assumptions!$B$4*N112</f>
        <v>0.012224876246328</v>
      </c>
      <c r="P112" s="23" t="n">
        <f aca="false">4*L112*(1-L112)</f>
        <v>0.973916883266503</v>
      </c>
      <c r="Q112" s="6" t="n">
        <f aca="false">MAX(-(1-K112),MIN(1-K112,M112+O112+Assumptions!$B$5*P112/Assumptions!$B$21))</f>
        <v>0.170766601450037</v>
      </c>
      <c r="R112" s="6" t="n">
        <f aca="false">MAX(-(1-K112),MIN(1-K112,M112+O112+Assumptions!$B$6*P112/Assumptions!$B$21))</f>
        <v>0.231740268606807</v>
      </c>
      <c r="S112" s="6" t="n">
        <f aca="false">MAX(-(1-K112),MIN(1-K112,M112+O112+Assumptions!$B$7*P112/Assumptions!$B$21))</f>
        <v>0.25447367812128</v>
      </c>
      <c r="T112" s="10" t="n">
        <f aca="false">J112*((1-K112)+Q112)/2</f>
        <v>30372.3956901349</v>
      </c>
      <c r="U112" s="10" t="n">
        <f aca="false">J112*((1-K112)-Q112)/2</f>
        <v>21371.2794589611</v>
      </c>
      <c r="V112" s="10" t="n">
        <f aca="false">J112*((1-K112)+R112)/2</f>
        <v>31979.3582356757</v>
      </c>
      <c r="W112" s="10" t="n">
        <f aca="false">J112*((1-K112)-R112)/2</f>
        <v>19764.3169134203</v>
      </c>
      <c r="X112" s="10" t="n">
        <f aca="false">J112*((1-K112)+S112)/2</f>
        <v>32578.4978204455</v>
      </c>
      <c r="Y112" s="10" t="n">
        <f aca="false">J112*((1-K112)-S112)/2</f>
        <v>19165.1773286506</v>
      </c>
      <c r="Z112" s="6" t="n">
        <f aca="false">MAX(-(1-K112),MIN(1-K112,((G112-H112)/C112)+O112+Assumptions!$B$6*P112/Assumptions!$B$21))</f>
        <v>0.383170980256381</v>
      </c>
      <c r="AA112" s="10" t="n">
        <f aca="false">B112*((1-K112)+Z112)/2</f>
        <v>3933.46074880218</v>
      </c>
      <c r="AB112" s="10" t="n">
        <f aca="false">B112*((1-K112)-Z112)/2</f>
        <v>1724.8632186044</v>
      </c>
      <c r="AC112" s="10" t="n">
        <f aca="false">J112-B112</f>
        <v>46946.0507636874</v>
      </c>
      <c r="AD112" s="10" t="n">
        <f aca="false">V112-AA112</f>
        <v>28045.8974868735</v>
      </c>
      <c r="AE112" s="10" t="n">
        <f aca="false">W112-AB112</f>
        <v>18039.4536948159</v>
      </c>
      <c r="AF112" s="6" t="n">
        <f aca="false">IF(AC112&gt;0,(AD112-AE112)/AC112,0)</f>
        <v>0.213147722316986</v>
      </c>
      <c r="AG112" s="6" t="n">
        <f aca="false">R112-M112</f>
        <v>0.0731985434030985</v>
      </c>
      <c r="AH112" s="2" t="str">
        <f aca="false">IF(V112&gt;W112,"D","R")</f>
        <v>D</v>
      </c>
    </row>
    <row r="113" customFormat="false" ht="15" hidden="false" customHeight="false" outlineLevel="0" collapsed="false">
      <c r="A113" s="2" t="s">
        <v>217</v>
      </c>
      <c r="B113" s="20" t="n">
        <v>3119</v>
      </c>
      <c r="C113" s="20" t="n">
        <v>14867</v>
      </c>
      <c r="D113" s="20" t="n">
        <v>22283</v>
      </c>
      <c r="E113" s="20" t="n">
        <v>6987</v>
      </c>
      <c r="F113" s="20" t="n">
        <v>14681</v>
      </c>
      <c r="G113" s="20" t="n">
        <v>4608</v>
      </c>
      <c r="H113" s="20" t="n">
        <v>9815</v>
      </c>
      <c r="I113" s="21" t="n">
        <v>-0.35929197053542</v>
      </c>
      <c r="J113" s="22" t="n">
        <f aca="false">B113*D113/C113*Assumptions!$B$20</f>
        <v>22152.7149914686</v>
      </c>
      <c r="K113" s="6" t="n">
        <f aca="false">(D113-E113-F113)/D113</f>
        <v>0.0275995153255845</v>
      </c>
      <c r="L113" s="6" t="n">
        <f aca="false">E113/(E113+F113)</f>
        <v>0.322457079564335</v>
      </c>
      <c r="M113" s="6" t="n">
        <f aca="false">(E113-F113)/D113</f>
        <v>-0.345285643764305</v>
      </c>
      <c r="N113" s="6" t="n">
        <f aca="false">(I113-Assumptions!$B$10)-(M113-Assumptions!$B$8)</f>
        <v>0.0174889865927236</v>
      </c>
      <c r="O113" s="6" t="n">
        <f aca="false">Assumptions!$B$4*N113</f>
        <v>0.00874449329636179</v>
      </c>
      <c r="P113" s="23" t="n">
        <f aca="false">4*L113*(1-L113)</f>
        <v>0.8739140456127</v>
      </c>
      <c r="Q113" s="6" t="n">
        <f aca="false">MAX(-(1-K113),MIN(1-K113,M113+O113+Assumptions!$B$5*P113/Assumptions!$B$21))</f>
        <v>-0.336541150467943</v>
      </c>
      <c r="R113" s="6" t="n">
        <f aca="false">MAX(-(1-K113),MIN(1-K113,M113+O113+Assumptions!$B$6*P113/Assumptions!$B$21))</f>
        <v>-0.281828325322027</v>
      </c>
      <c r="S113" s="6" t="n">
        <f aca="false">MAX(-(1-K113),MIN(1-K113,M113+O113+Assumptions!$B$7*P113/Assumptions!$B$21))</f>
        <v>-0.261429206854413</v>
      </c>
      <c r="T113" s="10" t="n">
        <f aca="false">J113*((1-K113)+Q113)/2</f>
        <v>7043.00530267048</v>
      </c>
      <c r="U113" s="10" t="n">
        <f aca="false">J113*((1-K113)-Q113)/2</f>
        <v>14498.3054918878</v>
      </c>
      <c r="V113" s="10" t="n">
        <f aca="false">J113*((1-K113)+R113)/2</f>
        <v>7649.02411358824</v>
      </c>
      <c r="W113" s="10" t="n">
        <f aca="false">J113*((1-K113)-R113)/2</f>
        <v>13892.28668097</v>
      </c>
      <c r="X113" s="10" t="n">
        <f aca="false">J113*((1-K113)+S113)/2</f>
        <v>7874.97204233338</v>
      </c>
      <c r="Y113" s="10" t="n">
        <f aca="false">J113*((1-K113)-S113)/2</f>
        <v>13666.3387522249</v>
      </c>
      <c r="Z113" s="6" t="n">
        <f aca="false">MAX(-(1-K113),MIN(1-K113,((G113-H113)/C113)+O113+Assumptions!$B$6*P113/Assumptions!$B$21))</f>
        <v>-0.286781465441492</v>
      </c>
      <c r="AA113" s="10" t="n">
        <f aca="false">B113*((1-K113)+Z113)/2</f>
        <v>1069.22286049374</v>
      </c>
      <c r="AB113" s="10" t="n">
        <f aca="false">B113*((1-K113)-Z113)/2</f>
        <v>1963.69425120576</v>
      </c>
      <c r="AC113" s="10" t="n">
        <f aca="false">J113-B113</f>
        <v>19033.7149914686</v>
      </c>
      <c r="AD113" s="10" t="n">
        <f aca="false">V113-AA113</f>
        <v>6579.8012530945</v>
      </c>
      <c r="AE113" s="10" t="n">
        <f aca="false">W113-AB113</f>
        <v>11928.5924297642</v>
      </c>
      <c r="AF113" s="6" t="n">
        <f aca="false">IF(AC113&gt;0,(AD113-AE113)/AC113,0)</f>
        <v>-0.281016668530931</v>
      </c>
      <c r="AG113" s="6" t="n">
        <f aca="false">R113-M113</f>
        <v>0.0634573184422776</v>
      </c>
      <c r="AH113" s="2" t="str">
        <f aca="false">IF(V113&gt;W113,"D","R")</f>
        <v>R</v>
      </c>
    </row>
    <row r="114" customFormat="false" ht="15" hidden="false" customHeight="false" outlineLevel="0" collapsed="false">
      <c r="A114" s="2" t="s">
        <v>218</v>
      </c>
      <c r="B114" s="20" t="n">
        <v>868</v>
      </c>
      <c r="C114" s="20" t="n">
        <v>3965</v>
      </c>
      <c r="D114" s="20" t="n">
        <v>6786</v>
      </c>
      <c r="E114" s="20" t="n">
        <v>1996</v>
      </c>
      <c r="F114" s="20" t="n">
        <v>4638</v>
      </c>
      <c r="G114" s="20" t="n">
        <v>1153</v>
      </c>
      <c r="H114" s="20" t="n">
        <v>2718</v>
      </c>
      <c r="I114" s="21" t="n">
        <v>-0.423940149625935</v>
      </c>
      <c r="J114" s="22" t="n">
        <f aca="false">B114*D114/C114*Assumptions!$B$20</f>
        <v>7039.65953160195</v>
      </c>
      <c r="K114" s="6" t="n">
        <f aca="false">(D114-E114-F114)/D114</f>
        <v>0.0223990568818155</v>
      </c>
      <c r="L114" s="6" t="n">
        <f aca="false">E114/(E114+F114)</f>
        <v>0.300874283991559</v>
      </c>
      <c r="M114" s="6" t="n">
        <f aca="false">(E114-F114)/D114</f>
        <v>-0.389330975537872</v>
      </c>
      <c r="N114" s="6" t="n">
        <f aca="false">(I114-Assumptions!$B$10)-(M114-Assumptions!$B$8)</f>
        <v>-0.00311386072422437</v>
      </c>
      <c r="O114" s="6" t="n">
        <f aca="false">Assumptions!$B$4*N114</f>
        <v>-0.00155693036211219</v>
      </c>
      <c r="P114" s="23" t="n">
        <f aca="false">4*L114*(1-L114)</f>
        <v>0.841395796896502</v>
      </c>
      <c r="Q114" s="6" t="n">
        <f aca="false">MAX(-(1-K114),MIN(1-K114,M114+O114+Assumptions!$B$5*P114/Assumptions!$B$21))</f>
        <v>-0.390887905899984</v>
      </c>
      <c r="R114" s="6" t="n">
        <f aca="false">MAX(-(1-K114),MIN(1-K114,M114+O114+Assumptions!$B$6*P114/Assumptions!$B$21))</f>
        <v>-0.338210939160273</v>
      </c>
      <c r="S114" s="6" t="n">
        <f aca="false">MAX(-(1-K114),MIN(1-K114,M114+O114+Assumptions!$B$7*P114/Assumptions!$B$21))</f>
        <v>-0.318570869721852</v>
      </c>
      <c r="T114" s="10" t="n">
        <f aca="false">J114*((1-K114)+Q114)/2</f>
        <v>2065.13001238412</v>
      </c>
      <c r="U114" s="10" t="n">
        <f aca="false">J114*((1-K114)-Q114)/2</f>
        <v>4816.84778494087</v>
      </c>
      <c r="V114" s="10" t="n">
        <f aca="false">J114*((1-K114)+R114)/2</f>
        <v>2250.54396788666</v>
      </c>
      <c r="W114" s="10" t="n">
        <f aca="false">J114*((1-K114)-R114)/2</f>
        <v>4631.43382943832</v>
      </c>
      <c r="X114" s="10" t="n">
        <f aca="false">J114*((1-K114)+S114)/2</f>
        <v>2319.67366889841</v>
      </c>
      <c r="Y114" s="10" t="n">
        <f aca="false">J114*((1-K114)-S114)/2</f>
        <v>4562.30412842657</v>
      </c>
      <c r="Z114" s="6" t="n">
        <f aca="false">MAX(-(1-K114),MIN(1-K114,((G114-H114)/C114)+O114+Assumptions!$B$6*P114/Assumptions!$B$21))</f>
        <v>-0.34358362062114</v>
      </c>
      <c r="AA114" s="10" t="n">
        <f aca="false">B114*((1-K114)+Z114)/2</f>
        <v>275.163517963717</v>
      </c>
      <c r="AB114" s="10" t="n">
        <f aca="false">B114*((1-K114)-Z114)/2</f>
        <v>573.394100662867</v>
      </c>
      <c r="AC114" s="10" t="n">
        <f aca="false">J114-B114</f>
        <v>6171.65953160195</v>
      </c>
      <c r="AD114" s="10" t="n">
        <f aca="false">V114-AA114</f>
        <v>1975.38044992294</v>
      </c>
      <c r="AE114" s="10" t="n">
        <f aca="false">W114-AB114</f>
        <v>4058.03972877546</v>
      </c>
      <c r="AF114" s="6" t="n">
        <f aca="false">IF(AC114&gt;0,(AD114-AE114)/AC114,0)</f>
        <v>-0.337455309740965</v>
      </c>
      <c r="AG114" s="6" t="n">
        <f aca="false">R114-M114</f>
        <v>0.0511200363775993</v>
      </c>
      <c r="AH114" s="2" t="str">
        <f aca="false">IF(V114&gt;W114,"D","R")</f>
        <v>R</v>
      </c>
    </row>
    <row r="115" customFormat="false" ht="15" hidden="false" customHeight="false" outlineLevel="0" collapsed="false">
      <c r="A115" s="2" t="s">
        <v>219</v>
      </c>
      <c r="B115" s="20" t="n">
        <v>7358</v>
      </c>
      <c r="C115" s="20" t="n">
        <v>40331</v>
      </c>
      <c r="D115" s="20" t="n">
        <v>66713</v>
      </c>
      <c r="E115" s="20" t="n">
        <v>24389</v>
      </c>
      <c r="F115" s="20" t="n">
        <v>40689</v>
      </c>
      <c r="G115" s="20" t="n">
        <v>14885</v>
      </c>
      <c r="H115" s="20" t="n">
        <v>24375</v>
      </c>
      <c r="I115" s="21" t="n">
        <v>-0.241260136980545</v>
      </c>
      <c r="J115" s="22" t="n">
        <f aca="false">B115*D115/C115*Assumptions!$B$20</f>
        <v>57675.6543349608</v>
      </c>
      <c r="K115" s="6" t="n">
        <f aca="false">(D115-E115-F115)/D115</f>
        <v>0.0245079669629607</v>
      </c>
      <c r="L115" s="6" t="n">
        <f aca="false">E115/(E115+F115)</f>
        <v>0.374765665816405</v>
      </c>
      <c r="M115" s="6" t="n">
        <f aca="false">(E115-F115)/D115</f>
        <v>-0.24433019051759</v>
      </c>
      <c r="N115" s="6" t="n">
        <f aca="false">(I115-Assumptions!$B$10)-(M115-Assumptions!$B$8)</f>
        <v>0.0345653669008836</v>
      </c>
      <c r="O115" s="6" t="n">
        <f aca="false">Assumptions!$B$4*N115</f>
        <v>0.0172826834504418</v>
      </c>
      <c r="P115" s="23" t="n">
        <f aca="false">4*L115*(1-L115)</f>
        <v>0.937265446166367</v>
      </c>
      <c r="Q115" s="6" t="n">
        <f aca="false">MAX(-(1-K115),MIN(1-K115,M115+O115+Assumptions!$B$5*P115/Assumptions!$B$21))</f>
        <v>-0.227047507067148</v>
      </c>
      <c r="R115" s="6" t="n">
        <f aca="false">MAX(-(1-K115),MIN(1-K115,M115+O115+Assumptions!$B$6*P115/Assumptions!$B$21))</f>
        <v>-0.168368463368455</v>
      </c>
      <c r="S115" s="6" t="n">
        <f aca="false">MAX(-(1-K115),MIN(1-K115,M115+O115+Assumptions!$B$7*P115/Assumptions!$B$21))</f>
        <v>-0.146490580791863</v>
      </c>
      <c r="T115" s="10" t="n">
        <f aca="false">J115*((1-K115)+Q115)/2</f>
        <v>21583.5138843665</v>
      </c>
      <c r="U115" s="10" t="n">
        <f aca="false">J115*((1-K115)-Q115)/2</f>
        <v>34678.6274195859</v>
      </c>
      <c r="V115" s="10" t="n">
        <f aca="false">J115*((1-K115)+R115)/2</f>
        <v>23275.6900049024</v>
      </c>
      <c r="W115" s="10" t="n">
        <f aca="false">J115*((1-K115)-R115)/2</f>
        <v>32986.45129905</v>
      </c>
      <c r="X115" s="10" t="n">
        <f aca="false">J115*((1-K115)+S115)/2</f>
        <v>23906.6006014366</v>
      </c>
      <c r="Y115" s="10" t="n">
        <f aca="false">J115*((1-K115)-S115)/2</f>
        <v>32355.5407025158</v>
      </c>
      <c r="Z115" s="6" t="n">
        <f aca="false">MAX(-(1-K115),MIN(1-K115,((G115-H115)/C115)+O115+Assumptions!$B$6*P115/Assumptions!$B$21))</f>
        <v>-0.159341141611868</v>
      </c>
      <c r="AA115" s="10" t="n">
        <f aca="false">B115*((1-K115)+Z115)/2</f>
        <v>3002.61912955321</v>
      </c>
      <c r="AB115" s="10" t="n">
        <f aca="false">B115*((1-K115)-Z115)/2</f>
        <v>4175.05124953333</v>
      </c>
      <c r="AC115" s="10" t="n">
        <f aca="false">J115-B115</f>
        <v>50317.6543349608</v>
      </c>
      <c r="AD115" s="10" t="n">
        <f aca="false">V115-AA115</f>
        <v>20273.0708753492</v>
      </c>
      <c r="AE115" s="10" t="n">
        <f aca="false">W115-AB115</f>
        <v>28811.4000495166</v>
      </c>
      <c r="AF115" s="6" t="n">
        <f aca="false">IF(AC115&gt;0,(AD115-AE115)/AC115,0)</f>
        <v>-0.169688537492793</v>
      </c>
      <c r="AG115" s="6" t="n">
        <f aca="false">R115-M115</f>
        <v>0.0759617271491348</v>
      </c>
      <c r="AH115" s="2" t="str">
        <f aca="false">IF(V115&gt;W115,"D","R")</f>
        <v>R</v>
      </c>
    </row>
    <row r="116" customFormat="false" ht="15" hidden="false" customHeight="false" outlineLevel="0" collapsed="false">
      <c r="A116" s="2" t="s">
        <v>220</v>
      </c>
      <c r="B116" s="20" t="n">
        <v>1785</v>
      </c>
      <c r="C116" s="20" t="n">
        <v>6577</v>
      </c>
      <c r="D116" s="20" t="n">
        <v>10000</v>
      </c>
      <c r="E116" s="20" t="n">
        <v>4701</v>
      </c>
      <c r="F116" s="20" t="n">
        <v>5156</v>
      </c>
      <c r="G116" s="20" t="n">
        <v>3091</v>
      </c>
      <c r="H116" s="20" t="n">
        <v>3369</v>
      </c>
      <c r="I116" s="21" t="n">
        <v>-0.0602794707893563</v>
      </c>
      <c r="J116" s="22" t="n">
        <f aca="false">B116*D116/C116*Assumptions!$B$20</f>
        <v>12860.9084001836</v>
      </c>
      <c r="K116" s="6" t="n">
        <f aca="false">(D116-E116-F116)/D116</f>
        <v>0.0143</v>
      </c>
      <c r="L116" s="6" t="n">
        <f aca="false">E116/(E116+F116)</f>
        <v>0.476919955361672</v>
      </c>
      <c r="M116" s="6" t="n">
        <f aca="false">(E116-F116)/D116</f>
        <v>-0.0455</v>
      </c>
      <c r="N116" s="6" t="n">
        <f aca="false">(I116-Assumptions!$B$10)-(M116-Assumptions!$B$8)</f>
        <v>0.0167158425744824</v>
      </c>
      <c r="O116" s="6" t="n">
        <f aca="false">Assumptions!$B$4*N116</f>
        <v>0.00835792128724121</v>
      </c>
      <c r="P116" s="23" t="n">
        <f aca="false">4*L116*(1-L116)</f>
        <v>0.997869246157971</v>
      </c>
      <c r="Q116" s="6" t="n">
        <f aca="false">MAX(-(1-K116),MIN(1-K116,M116+O116+Assumptions!$B$5*P116/Assumptions!$B$21))</f>
        <v>-0.0371420787127588</v>
      </c>
      <c r="R116" s="6" t="n">
        <f aca="false">MAX(-(1-K116),MIN(1-K116,M116+O116+Assumptions!$B$6*P116/Assumptions!$B$21))</f>
        <v>0.025331165489708</v>
      </c>
      <c r="S116" s="6" t="n">
        <f aca="false">MAX(-(1-K116),MIN(1-K116,M116+O116+Assumptions!$B$7*P116/Assumptions!$B$21))</f>
        <v>0.0486236770012884</v>
      </c>
      <c r="T116" s="10" t="n">
        <f aca="false">J116*((1-K116)+Q116)/2</f>
        <v>6099.65826897187</v>
      </c>
      <c r="U116" s="10" t="n">
        <f aca="false">J116*((1-K116)-Q116)/2</f>
        <v>6577.33914108907</v>
      </c>
      <c r="V116" s="10" t="n">
        <f aca="false">J116*((1-K116)+R116)/2</f>
        <v>6501.38960454699</v>
      </c>
      <c r="W116" s="10" t="n">
        <f aca="false">J116*((1-K116)-R116)/2</f>
        <v>6175.60780551396</v>
      </c>
      <c r="X116" s="10" t="n">
        <f aca="false">J116*((1-K116)+S116)/2</f>
        <v>6651.17103302731</v>
      </c>
      <c r="Y116" s="10" t="n">
        <f aca="false">J116*((1-K116)-S116)/2</f>
        <v>6025.82637703363</v>
      </c>
      <c r="Z116" s="6" t="n">
        <f aca="false">MAX(-(1-K116),MIN(1-K116,((G116-H116)/C116)+O116+Assumptions!$B$6*P116/Assumptions!$B$21))</f>
        <v>0.0285626540103101</v>
      </c>
      <c r="AA116" s="10" t="n">
        <f aca="false">B116*((1-K116)+Z116)/2</f>
        <v>905.229418704202</v>
      </c>
      <c r="AB116" s="10" t="n">
        <f aca="false">B116*((1-K116)-Z116)/2</f>
        <v>854.245081295798</v>
      </c>
      <c r="AC116" s="10" t="n">
        <f aca="false">J116-B116</f>
        <v>11075.9084001836</v>
      </c>
      <c r="AD116" s="10" t="n">
        <f aca="false">V116-AA116</f>
        <v>5596.16018584278</v>
      </c>
      <c r="AE116" s="10" t="n">
        <f aca="false">W116-AB116</f>
        <v>5321.36272421816</v>
      </c>
      <c r="AF116" s="6" t="n">
        <f aca="false">IF(AC116&gt;0,(AD116-AE116)/AC116,0)</f>
        <v>0.0248103768734734</v>
      </c>
      <c r="AG116" s="6" t="n">
        <f aca="false">R116-M116</f>
        <v>0.070831165489708</v>
      </c>
      <c r="AH116" s="2" t="str">
        <f aca="false">IF(V116&gt;W116,"D","R")</f>
        <v>D</v>
      </c>
    </row>
    <row r="117" customFormat="false" ht="15" hidden="false" customHeight="false" outlineLevel="0" collapsed="false">
      <c r="A117" s="2" t="s">
        <v>221</v>
      </c>
      <c r="B117" s="20" t="n">
        <v>1853</v>
      </c>
      <c r="C117" s="20" t="n">
        <v>8169</v>
      </c>
      <c r="D117" s="20" t="n">
        <v>15003</v>
      </c>
      <c r="E117" s="20" t="n">
        <v>2589</v>
      </c>
      <c r="F117" s="20" t="n">
        <v>12050</v>
      </c>
      <c r="G117" s="20" t="n">
        <v>1498</v>
      </c>
      <c r="H117" s="20" t="n">
        <v>6455</v>
      </c>
      <c r="I117" s="21" t="n">
        <v>-0.657853215395649</v>
      </c>
      <c r="J117" s="22" t="n">
        <f aca="false">B117*D117/C117*Assumptions!$B$20</f>
        <v>16126.7145563785</v>
      </c>
      <c r="K117" s="6" t="n">
        <f aca="false">(D117-E117-F117)/D117</f>
        <v>0.0242618143038059</v>
      </c>
      <c r="L117" s="6" t="n">
        <f aca="false">E117/(E117+F117)</f>
        <v>0.176856342646356</v>
      </c>
      <c r="M117" s="6" t="n">
        <f aca="false">(E117-F117)/D117</f>
        <v>-0.630607211890955</v>
      </c>
      <c r="N117" s="6" t="n">
        <f aca="false">(I117-Assumptions!$B$10)-(M117-Assumptions!$B$8)</f>
        <v>0.00424930985914485</v>
      </c>
      <c r="O117" s="6" t="n">
        <f aca="false">Assumptions!$B$4*N117</f>
        <v>0.00212465492957242</v>
      </c>
      <c r="P117" s="23" t="n">
        <f aca="false">4*L117*(1-L117)</f>
        <v>0.582312706848442</v>
      </c>
      <c r="Q117" s="6" t="n">
        <f aca="false">MAX(-(1-K117),MIN(1-K117,M117+O117+Assumptions!$B$5*P117/Assumptions!$B$21))</f>
        <v>-0.628482556961383</v>
      </c>
      <c r="R117" s="6" t="n">
        <f aca="false">MAX(-(1-K117),MIN(1-K117,M117+O117+Assumptions!$B$6*P117/Assumptions!$B$21))</f>
        <v>-0.592025912889818</v>
      </c>
      <c r="S117" s="6" t="n">
        <f aca="false">MAX(-(1-K117),MIN(1-K117,M117+O117+Assumptions!$B$7*P117/Assumptions!$B$21))</f>
        <v>-0.578433425216879</v>
      </c>
      <c r="T117" s="10" t="n">
        <f aca="false">J117*((1-K117)+Q117)/2</f>
        <v>2800.04620135103</v>
      </c>
      <c r="U117" s="10" t="n">
        <f aca="false">J117*((1-K117)-Q117)/2</f>
        <v>12935.4050011302</v>
      </c>
      <c r="V117" s="10" t="n">
        <f aca="false">J117*((1-K117)+R117)/2</f>
        <v>3094.00914766384</v>
      </c>
      <c r="W117" s="10" t="n">
        <f aca="false">J117*((1-K117)-R117)/2</f>
        <v>12641.4420548174</v>
      </c>
      <c r="X117" s="10" t="n">
        <f aca="false">J117*((1-K117)+S117)/2</f>
        <v>3203.61023207013</v>
      </c>
      <c r="Y117" s="10" t="n">
        <f aca="false">J117*((1-K117)-S117)/2</f>
        <v>12531.8409704111</v>
      </c>
      <c r="Z117" s="6" t="n">
        <f aca="false">MAX(-(1-K117),MIN(1-K117,((G117-H117)/C117)+O117+Assumptions!$B$6*P117/Assumptions!$B$21))</f>
        <v>-0.568224919630274</v>
      </c>
      <c r="AA117" s="10" t="n">
        <f aca="false">B117*((1-K117)+Z117)/2</f>
        <v>377.561041010075</v>
      </c>
      <c r="AB117" s="10" t="n">
        <f aca="false">B117*((1-K117)-Z117)/2</f>
        <v>1430.48181708497</v>
      </c>
      <c r="AC117" s="10" t="n">
        <f aca="false">J117-B117</f>
        <v>14273.7145563785</v>
      </c>
      <c r="AD117" s="10" t="n">
        <f aca="false">V117-AA117</f>
        <v>2716.44810665377</v>
      </c>
      <c r="AE117" s="10" t="n">
        <f aca="false">W117-AB117</f>
        <v>11210.9602377324</v>
      </c>
      <c r="AF117" s="6" t="n">
        <f aca="false">IF(AC117&gt;0,(AD117-AE117)/AC117,0)</f>
        <v>-0.595115735117643</v>
      </c>
      <c r="AG117" s="6" t="n">
        <f aca="false">R117-M117</f>
        <v>0.0385812990011375</v>
      </c>
      <c r="AH117" s="2" t="str">
        <f aca="false">IF(V117&gt;W117,"D","R")</f>
        <v>R</v>
      </c>
    </row>
    <row r="118" customFormat="false" ht="15" hidden="false" customHeight="false" outlineLevel="0" collapsed="false">
      <c r="A118" s="2" t="s">
        <v>222</v>
      </c>
      <c r="B118" s="20" t="n">
        <v>855</v>
      </c>
      <c r="C118" s="20" t="n">
        <v>4666</v>
      </c>
      <c r="D118" s="20" t="n">
        <v>7167</v>
      </c>
      <c r="E118" s="20" t="n">
        <v>779</v>
      </c>
      <c r="F118" s="20" t="n">
        <v>6325</v>
      </c>
      <c r="G118" s="20" t="n">
        <v>520</v>
      </c>
      <c r="H118" s="20" t="n">
        <v>4087</v>
      </c>
      <c r="I118" s="21" t="n">
        <v>-0.775125499436533</v>
      </c>
      <c r="J118" s="22" t="n">
        <f aca="false">B118*D118/C118*Assumptions!$B$20</f>
        <v>6223.29017180559</v>
      </c>
      <c r="K118" s="6" t="n">
        <f aca="false">(D118-E118-F118)/D118</f>
        <v>0.00879028882377564</v>
      </c>
      <c r="L118" s="6" t="n">
        <f aca="false">E118/(E118+F118)</f>
        <v>0.109656531531532</v>
      </c>
      <c r="M118" s="6" t="n">
        <f aca="false">(E118-F118)/D118</f>
        <v>-0.773824473280313</v>
      </c>
      <c r="N118" s="6" t="n">
        <f aca="false">(I118-Assumptions!$B$10)-(M118-Assumptions!$B$8)</f>
        <v>0.0301942872076181</v>
      </c>
      <c r="O118" s="6" t="n">
        <f aca="false">Assumptions!$B$4*N118</f>
        <v>0.015097143603809</v>
      </c>
      <c r="P118" s="23" t="n">
        <f aca="false">4*L118*(1-L118)</f>
        <v>0.390527906496023</v>
      </c>
      <c r="Q118" s="6" t="n">
        <f aca="false">MAX(-(1-K118),MIN(1-K118,M118+O118+Assumptions!$B$5*P118/Assumptions!$B$21))</f>
        <v>-0.758727329676504</v>
      </c>
      <c r="R118" s="6" t="n">
        <f aca="false">MAX(-(1-K118),MIN(1-K118,M118+O118+Assumptions!$B$6*P118/Assumptions!$B$21))</f>
        <v>-0.73427768823867</v>
      </c>
      <c r="S118" s="6" t="n">
        <f aca="false">MAX(-(1-K118),MIN(1-K118,M118+O118+Assumptions!$B$7*P118/Assumptions!$B$21))</f>
        <v>-0.725161888956674</v>
      </c>
      <c r="T118" s="10" t="n">
        <f aca="false">J118*((1-K118)+Q118)/2</f>
        <v>723.402659952585</v>
      </c>
      <c r="U118" s="10" t="n">
        <f aca="false">J118*((1-K118)-Q118)/2</f>
        <v>5445.18299380867</v>
      </c>
      <c r="V118" s="10" t="n">
        <f aca="false">J118*((1-K118)+R118)/2</f>
        <v>799.481266584707</v>
      </c>
      <c r="W118" s="10" t="n">
        <f aca="false">J118*((1-K118)-R118)/2</f>
        <v>5369.10438717655</v>
      </c>
      <c r="X118" s="10" t="n">
        <f aca="false">J118*((1-K118)+S118)/2</f>
        <v>827.846398624604</v>
      </c>
      <c r="Y118" s="10" t="n">
        <f aca="false">J118*((1-K118)-S118)/2</f>
        <v>5340.73925513665</v>
      </c>
      <c r="Z118" s="6" t="n">
        <f aca="false">MAX(-(1-K118),MIN(1-K118,((G118-H118)/C118)+O118+Assumptions!$B$6*P118/Assumptions!$B$21))</f>
        <v>-0.724919567294405</v>
      </c>
      <c r="AA118" s="10" t="n">
        <f aca="false">B118*((1-K118)+Z118)/2</f>
        <v>113.839036509478</v>
      </c>
      <c r="AB118" s="10" t="n">
        <f aca="false">B118*((1-K118)-Z118)/2</f>
        <v>733.645266546194</v>
      </c>
      <c r="AC118" s="10" t="n">
        <f aca="false">J118-B118</f>
        <v>5368.29017180559</v>
      </c>
      <c r="AD118" s="10" t="n">
        <f aca="false">V118-AA118</f>
        <v>685.642230075229</v>
      </c>
      <c r="AE118" s="10" t="n">
        <f aca="false">W118-AB118</f>
        <v>4635.45912063035</v>
      </c>
      <c r="AF118" s="6" t="n">
        <f aca="false">IF(AC118&gt;0,(AD118-AE118)/AC118,0)</f>
        <v>-0.7357681429554</v>
      </c>
      <c r="AG118" s="6" t="n">
        <f aca="false">R118-M118</f>
        <v>0.0395467850416431</v>
      </c>
      <c r="AH118" s="2" t="str">
        <f aca="false">IF(V118&gt;W118,"D","R")</f>
        <v>R</v>
      </c>
    </row>
    <row r="119" customFormat="false" ht="15" hidden="false" customHeight="false" outlineLevel="0" collapsed="false">
      <c r="A119" s="2" t="s">
        <v>223</v>
      </c>
      <c r="B119" s="20" t="n">
        <v>1016</v>
      </c>
      <c r="C119" s="20" t="n">
        <v>5163</v>
      </c>
      <c r="D119" s="20" t="n">
        <v>9396</v>
      </c>
      <c r="E119" s="20" t="n">
        <v>1257</v>
      </c>
      <c r="F119" s="20" t="n">
        <v>7948</v>
      </c>
      <c r="G119" s="20" t="n">
        <v>688</v>
      </c>
      <c r="H119" s="20" t="n">
        <v>4355</v>
      </c>
      <c r="I119" s="21" t="n">
        <v>-0.734401147501793</v>
      </c>
      <c r="J119" s="22" t="n">
        <f aca="false">B119*D119/C119*Assumptions!$B$20</f>
        <v>8761.85087835874</v>
      </c>
      <c r="K119" s="6" t="n">
        <f aca="false">(D119-E119-F119)/D119</f>
        <v>0.0203277990634312</v>
      </c>
      <c r="L119" s="6" t="n">
        <f aca="false">E119/(E119+F119)</f>
        <v>0.136556219445953</v>
      </c>
      <c r="M119" s="6" t="n">
        <f aca="false">(E119-F119)/D119</f>
        <v>-0.712111536824181</v>
      </c>
      <c r="N119" s="6" t="n">
        <f aca="false">(I119-Assumptions!$B$10)-(M119-Assumptions!$B$8)</f>
        <v>0.00920570268622623</v>
      </c>
      <c r="O119" s="6" t="n">
        <f aca="false">Assumptions!$B$4*N119</f>
        <v>0.00460285134311311</v>
      </c>
      <c r="P119" s="23" t="n">
        <f aca="false">4*L119*(1-L119)</f>
        <v>0.471634473506328</v>
      </c>
      <c r="Q119" s="6" t="n">
        <f aca="false">MAX(-(1-K119),MIN(1-K119,M119+O119+Assumptions!$B$5*P119/Assumptions!$B$21))</f>
        <v>-0.707508685481067</v>
      </c>
      <c r="R119" s="6" t="n">
        <f aca="false">MAX(-(1-K119),MIN(1-K119,M119+O119+Assumptions!$B$6*P119/Assumptions!$B$21))</f>
        <v>-0.677981234112957</v>
      </c>
      <c r="S119" s="6" t="n">
        <f aca="false">MAX(-(1-K119),MIN(1-K119,M119+O119+Assumptions!$B$7*P119/Assumptions!$B$21))</f>
        <v>-0.66697222522156</v>
      </c>
      <c r="T119" s="10" t="n">
        <f aca="false">J119*((1-K119)+Q119)/2</f>
        <v>1192.32806847549</v>
      </c>
      <c r="U119" s="10" t="n">
        <f aca="false">J119*((1-K119)-Q119)/2</f>
        <v>7391.41366580422</v>
      </c>
      <c r="V119" s="10" t="n">
        <f aca="false">J119*((1-K119)+R119)/2</f>
        <v>1321.68563132818</v>
      </c>
      <c r="W119" s="10" t="n">
        <f aca="false">J119*((1-K119)-R119)/2</f>
        <v>7262.05610295153</v>
      </c>
      <c r="X119" s="10" t="n">
        <f aca="false">J119*((1-K119)+S119)/2</f>
        <v>1369.91527844065</v>
      </c>
      <c r="Y119" s="10" t="n">
        <f aca="false">J119*((1-K119)-S119)/2</f>
        <v>7213.82645583906</v>
      </c>
      <c r="Z119" s="6" t="n">
        <f aca="false">MAX(-(1-K119),MIN(1-K119,((G119-H119)/C119)+O119+Assumptions!$B$6*P119/Assumptions!$B$21))</f>
        <v>-0.676115678307564</v>
      </c>
      <c r="AA119" s="10" t="n">
        <f aca="false">B119*((1-K119)+Z119)/2</f>
        <v>154.206713495535</v>
      </c>
      <c r="AB119" s="10" t="n">
        <f aca="false">B119*((1-K119)-Z119)/2</f>
        <v>841.140242656019</v>
      </c>
      <c r="AC119" s="10" t="n">
        <f aca="false">J119-B119</f>
        <v>7745.85087835874</v>
      </c>
      <c r="AD119" s="10" t="n">
        <f aca="false">V119-AA119</f>
        <v>1167.47891783265</v>
      </c>
      <c r="AE119" s="10" t="n">
        <f aca="false">W119-AB119</f>
        <v>6420.91586029551</v>
      </c>
      <c r="AF119" s="6" t="n">
        <f aca="false">IF(AC119&gt;0,(AD119-AE119)/AC119,0)</f>
        <v>-0.678225933465945</v>
      </c>
      <c r="AG119" s="6" t="n">
        <f aca="false">R119-M119</f>
        <v>0.0341303027112238</v>
      </c>
      <c r="AH119" s="2" t="str">
        <f aca="false">IF(V119&gt;W119,"D","R")</f>
        <v>R</v>
      </c>
    </row>
    <row r="120" customFormat="false" ht="15" hidden="false" customHeight="false" outlineLevel="0" collapsed="false">
      <c r="A120" s="2" t="s">
        <v>224</v>
      </c>
      <c r="B120" s="20" t="n">
        <v>1956</v>
      </c>
      <c r="C120" s="20" t="n">
        <v>8275</v>
      </c>
      <c r="D120" s="20" t="n">
        <v>13563</v>
      </c>
      <c r="E120" s="20" t="n">
        <v>2794</v>
      </c>
      <c r="F120" s="20" t="n">
        <v>10426</v>
      </c>
      <c r="G120" s="20" t="n">
        <v>1763</v>
      </c>
      <c r="H120" s="20" t="n">
        <v>6288</v>
      </c>
      <c r="I120" s="21" t="n">
        <v>-0.605237076834803</v>
      </c>
      <c r="J120" s="22" t="n">
        <f aca="false">B120*D120/C120*Assumptions!$B$20</f>
        <v>15192.1023014306</v>
      </c>
      <c r="K120" s="6" t="n">
        <f aca="false">(D120-E120-F120)/D120</f>
        <v>0.0252893902528939</v>
      </c>
      <c r="L120" s="6" t="n">
        <f aca="false">E120/(E120+F120)</f>
        <v>0.211346444780635</v>
      </c>
      <c r="M120" s="6" t="n">
        <f aca="false">(E120-F120)/D120</f>
        <v>-0.562707365627074</v>
      </c>
      <c r="N120" s="6" t="n">
        <f aca="false">(I120-Assumptions!$B$10)-(M120-Assumptions!$B$8)</f>
        <v>-0.0110343978438902</v>
      </c>
      <c r="O120" s="6" t="n">
        <f aca="false">Assumptions!$B$4*N120</f>
        <v>-0.00551719892194508</v>
      </c>
      <c r="P120" s="23" t="n">
        <f aca="false">4*L120*(1-L120)</f>
        <v>0.666716500236885</v>
      </c>
      <c r="Q120" s="6" t="n">
        <f aca="false">MAX(-(1-K120),MIN(1-K120,M120+O120+Assumptions!$B$5*P120/Assumptions!$B$21))</f>
        <v>-0.568224564549019</v>
      </c>
      <c r="R120" s="6" t="n">
        <f aca="false">MAX(-(1-K120),MIN(1-K120,M120+O120+Assumptions!$B$6*P120/Assumptions!$B$21))</f>
        <v>-0.526483682270621</v>
      </c>
      <c r="S120" s="6" t="n">
        <f aca="false">MAX(-(1-K120),MIN(1-K120,M120+O120+Assumptions!$B$7*P120/Assumptions!$B$21))</f>
        <v>-0.510921020312133</v>
      </c>
      <c r="T120" s="10" t="n">
        <f aca="false">J120*((1-K120)+Q120)/2</f>
        <v>3087.68879137665</v>
      </c>
      <c r="U120" s="10" t="n">
        <f aca="false">J120*((1-K120)-Q120)/2</f>
        <v>11720.2145061912</v>
      </c>
      <c r="V120" s="10" t="n">
        <f aca="false">J120*((1-K120)+R120)/2</f>
        <v>3404.75466823934</v>
      </c>
      <c r="W120" s="10" t="n">
        <f aca="false">J120*((1-K120)-R120)/2</f>
        <v>11403.1486293285</v>
      </c>
      <c r="X120" s="10" t="n">
        <f aca="false">J120*((1-K120)+S120)/2</f>
        <v>3522.96944451731</v>
      </c>
      <c r="Y120" s="10" t="n">
        <f aca="false">J120*((1-K120)-S120)/2</f>
        <v>11284.9338530506</v>
      </c>
      <c r="Z120" s="6" t="n">
        <f aca="false">MAX(-(1-K120),MIN(1-K120,((G120-H120)/C120)+O120+Assumptions!$B$6*P120/Assumptions!$B$21))</f>
        <v>-0.510604111205481</v>
      </c>
      <c r="AA120" s="10" t="n">
        <f aca="false">B120*((1-K120)+Z120)/2</f>
        <v>453.896155573709</v>
      </c>
      <c r="AB120" s="10" t="n">
        <f aca="false">B120*((1-K120)-Z120)/2</f>
        <v>1452.63779709163</v>
      </c>
      <c r="AC120" s="10" t="n">
        <f aca="false">J120-B120</f>
        <v>13236.1023014306</v>
      </c>
      <c r="AD120" s="10" t="n">
        <f aca="false">V120-AA120</f>
        <v>2950.85851266564</v>
      </c>
      <c r="AE120" s="10" t="n">
        <f aca="false">W120-AB120</f>
        <v>9950.5108322369</v>
      </c>
      <c r="AF120" s="6" t="n">
        <f aca="false">IF(AC120&gt;0,(AD120-AE120)/AC120,0)</f>
        <v>-0.528830327853744</v>
      </c>
      <c r="AG120" s="6" t="n">
        <f aca="false">R120-M120</f>
        <v>0.0362236833564523</v>
      </c>
      <c r="AH120" s="2" t="str">
        <f aca="false">IF(V120&gt;W120,"D","R")</f>
        <v>R</v>
      </c>
    </row>
    <row r="121" customFormat="false" ht="15" hidden="false" customHeight="false" outlineLevel="0" collapsed="false">
      <c r="A121" s="2" t="s">
        <v>225</v>
      </c>
      <c r="B121" s="20" t="n">
        <v>485</v>
      </c>
      <c r="C121" s="20" t="n">
        <v>2159</v>
      </c>
      <c r="D121" s="20" t="n">
        <v>3366</v>
      </c>
      <c r="E121" s="20" t="n">
        <v>1002</v>
      </c>
      <c r="F121" s="20" t="n">
        <v>2319</v>
      </c>
      <c r="G121" s="20" t="n">
        <v>618</v>
      </c>
      <c r="H121" s="20" t="n">
        <v>1562</v>
      </c>
      <c r="I121" s="21" t="n">
        <v>-0.404750922509225</v>
      </c>
      <c r="J121" s="22" t="n">
        <f aca="false">B121*D121/C121*Assumptions!$B$20</f>
        <v>3583.14575197739</v>
      </c>
      <c r="K121" s="6" t="n">
        <f aca="false">(D121-E121-F121)/D121</f>
        <v>0.0133689839572193</v>
      </c>
      <c r="L121" s="6" t="n">
        <f aca="false">E121/(E121+F121)</f>
        <v>0.301716350496838</v>
      </c>
      <c r="M121" s="6" t="n">
        <f aca="false">(E121-F121)/D121</f>
        <v>-0.39126559714795</v>
      </c>
      <c r="N121" s="6" t="n">
        <f aca="false">(I121-Assumptions!$B$10)-(M121-Assumptions!$B$8)</f>
        <v>0.0180099880025637</v>
      </c>
      <c r="O121" s="6" t="n">
        <f aca="false">Assumptions!$B$4*N121</f>
        <v>0.00900499400128182</v>
      </c>
      <c r="P121" s="23" t="n">
        <f aca="false">4*L121*(1-L121)</f>
        <v>0.842734377358829</v>
      </c>
      <c r="Q121" s="6" t="n">
        <f aca="false">MAX(-(1-K121),MIN(1-K121,M121+O121+Assumptions!$B$5*P121/Assumptions!$B$21))</f>
        <v>-0.382260603146668</v>
      </c>
      <c r="R121" s="6" t="n">
        <f aca="false">MAX(-(1-K121),MIN(1-K121,M121+O121+Assumptions!$B$6*P121/Assumptions!$B$21))</f>
        <v>-0.329499832377091</v>
      </c>
      <c r="S121" s="6" t="n">
        <f aca="false">MAX(-(1-K121),MIN(1-K121,M121+O121+Assumptions!$B$7*P121/Assumptions!$B$21))</f>
        <v>-0.309828517461421</v>
      </c>
      <c r="T121" s="10" t="n">
        <f aca="false">J121*((1-K121)+Q121)/2</f>
        <v>1082.77363879476</v>
      </c>
      <c r="U121" s="10" t="n">
        <f aca="false">J121*((1-K121)-Q121)/2</f>
        <v>2452.46909510806</v>
      </c>
      <c r="V121" s="10" t="n">
        <f aca="false">J121*((1-K121)+R121)/2</f>
        <v>1177.2984046218</v>
      </c>
      <c r="W121" s="10" t="n">
        <f aca="false">J121*((1-K121)-R121)/2</f>
        <v>2357.94432928103</v>
      </c>
      <c r="X121" s="10" t="n">
        <f aca="false">J121*((1-K121)+S121)/2</f>
        <v>1212.54099885974</v>
      </c>
      <c r="Y121" s="10" t="n">
        <f aca="false">J121*((1-K121)-S121)/2</f>
        <v>2322.70173504308</v>
      </c>
      <c r="Z121" s="6" t="n">
        <f aca="false">MAX(-(1-K121),MIN(1-K121,((G121-H121)/C121)+O121+Assumptions!$B$6*P121/Assumptions!$B$21))</f>
        <v>-0.37547369794336</v>
      </c>
      <c r="AA121" s="10" t="n">
        <f aca="false">B121*((1-K121)+Z121)/2</f>
        <v>148.20564963911</v>
      </c>
      <c r="AB121" s="10" t="n">
        <f aca="false">B121*((1-K121)-Z121)/2</f>
        <v>330.310393141639</v>
      </c>
      <c r="AC121" s="10" t="n">
        <f aca="false">J121-B121</f>
        <v>3098.14575197739</v>
      </c>
      <c r="AD121" s="10" t="n">
        <f aca="false">V121-AA121</f>
        <v>1029.09275498269</v>
      </c>
      <c r="AE121" s="10" t="n">
        <f aca="false">W121-AB121</f>
        <v>2027.63393613939</v>
      </c>
      <c r="AF121" s="6" t="n">
        <f aca="false">IF(AC121&gt;0,(AD121-AE121)/AC121,0)</f>
        <v>-0.322302842117543</v>
      </c>
      <c r="AG121" s="6" t="n">
        <f aca="false">R121-M121</f>
        <v>0.0617657647708595</v>
      </c>
      <c r="AH121" s="2" t="str">
        <f aca="false">IF(V121&gt;W121,"D","R")</f>
        <v>R</v>
      </c>
    </row>
    <row r="122" customFormat="false" ht="15" hidden="false" customHeight="false" outlineLevel="0" collapsed="false">
      <c r="A122" s="2" t="s">
        <v>226</v>
      </c>
      <c r="B122" s="20" t="n">
        <v>1638</v>
      </c>
      <c r="C122" s="20" t="n">
        <v>6139</v>
      </c>
      <c r="D122" s="20" t="n">
        <v>10202</v>
      </c>
      <c r="E122" s="20" t="n">
        <v>2847</v>
      </c>
      <c r="F122" s="20" t="n">
        <v>7164</v>
      </c>
      <c r="G122" s="20" t="n">
        <v>1701</v>
      </c>
      <c r="H122" s="20" t="n">
        <v>4298</v>
      </c>
      <c r="I122" s="21" t="n">
        <v>-0.422458647200435</v>
      </c>
      <c r="J122" s="22" t="n">
        <f aca="false">B122*D122/C122*Assumptions!$B$20</f>
        <v>12899.2021748597</v>
      </c>
      <c r="K122" s="6" t="n">
        <f aca="false">(D122-E122-F122)/D122</f>
        <v>0.0187218192511272</v>
      </c>
      <c r="L122" s="6" t="n">
        <f aca="false">E122/(E122+F122)</f>
        <v>0.284387174108481</v>
      </c>
      <c r="M122" s="6" t="n">
        <f aca="false">(E122-F122)/D122</f>
        <v>-0.423152323073907</v>
      </c>
      <c r="N122" s="6" t="n">
        <f aca="false">(I122-Assumptions!$B$10)-(M122-Assumptions!$B$8)</f>
        <v>0.0321889892373109</v>
      </c>
      <c r="O122" s="6" t="n">
        <f aca="false">Assumptions!$B$4*N122</f>
        <v>0.0160944946186554</v>
      </c>
      <c r="P122" s="23" t="n">
        <f aca="false">4*L122*(1-L122)</f>
        <v>0.814044437244294</v>
      </c>
      <c r="Q122" s="6" t="n">
        <f aca="false">MAX(-(1-K122),MIN(1-K122,M122+O122+Assumptions!$B$5*P122/Assumptions!$B$21))</f>
        <v>-0.407057828455252</v>
      </c>
      <c r="R122" s="6" t="n">
        <f aca="false">MAX(-(1-K122),MIN(1-K122,M122+O122+Assumptions!$B$6*P122/Assumptions!$B$21))</f>
        <v>-0.35609323853986</v>
      </c>
      <c r="S122" s="6" t="n">
        <f aca="false">MAX(-(1-K122),MIN(1-K122,M122+O122+Assumptions!$B$7*P122/Assumptions!$B$21))</f>
        <v>-0.337091611324214</v>
      </c>
      <c r="T122" s="10" t="n">
        <f aca="false">J122*((1-K122)+Q122)/2</f>
        <v>3703.49220857729</v>
      </c>
      <c r="U122" s="10" t="n">
        <f aca="false">J122*((1-K122)-Q122)/2</f>
        <v>8954.21343468093</v>
      </c>
      <c r="V122" s="10" t="n">
        <f aca="false">J122*((1-K122)+R122)/2</f>
        <v>4032.19348311602</v>
      </c>
      <c r="W122" s="10" t="n">
        <f aca="false">J122*((1-K122)-R122)/2</f>
        <v>8625.51216014221</v>
      </c>
      <c r="X122" s="10" t="n">
        <f aca="false">J122*((1-K122)+S122)/2</f>
        <v>4154.74639866898</v>
      </c>
      <c r="Y122" s="10" t="n">
        <f aca="false">J122*((1-K122)-S122)/2</f>
        <v>8502.95924458925</v>
      </c>
      <c r="Z122" s="6" t="n">
        <f aca="false">MAX(-(1-K122),MIN(1-K122,((G122-H122)/C122)+O122+Assumptions!$B$6*P122/Assumptions!$B$21))</f>
        <v>-0.355973982740753</v>
      </c>
      <c r="AA122" s="10" t="n">
        <f aca="false">B122*((1-K122)+Z122)/2</f>
        <v>512.12413816865</v>
      </c>
      <c r="AB122" s="10" t="n">
        <f aca="false">B122*((1-K122)-Z122)/2</f>
        <v>1095.209521898</v>
      </c>
      <c r="AC122" s="10" t="n">
        <f aca="false">J122-B122</f>
        <v>11261.2021748597</v>
      </c>
      <c r="AD122" s="10" t="n">
        <f aca="false">V122-AA122</f>
        <v>3520.06934494737</v>
      </c>
      <c r="AE122" s="10" t="n">
        <f aca="false">W122-AB122</f>
        <v>7530.3026382442</v>
      </c>
      <c r="AF122" s="6" t="n">
        <f aca="false">IF(AC122&gt;0,(AD122-AE122)/AC122,0)</f>
        <v>-0.356110584911579</v>
      </c>
      <c r="AG122" s="6" t="n">
        <f aca="false">R122-M122</f>
        <v>0.0670590845340476</v>
      </c>
      <c r="AH122" s="2" t="str">
        <f aca="false">IF(V122&gt;W122,"D","R")</f>
        <v>R</v>
      </c>
    </row>
    <row r="123" customFormat="false" ht="15" hidden="false" customHeight="false" outlineLevel="0" collapsed="false">
      <c r="A123" s="2" t="s">
        <v>227</v>
      </c>
      <c r="B123" s="20" t="n">
        <v>116</v>
      </c>
      <c r="C123" s="20" t="n">
        <v>508</v>
      </c>
      <c r="D123" s="20" t="n">
        <v>902</v>
      </c>
      <c r="E123" s="20" t="n">
        <v>378</v>
      </c>
      <c r="F123" s="20" t="n">
        <v>511</v>
      </c>
      <c r="G123" s="20" t="n">
        <v>196</v>
      </c>
      <c r="H123" s="20" t="n">
        <v>305</v>
      </c>
      <c r="I123" s="21" t="n">
        <v>-0.154385964912281</v>
      </c>
      <c r="J123" s="22" t="n">
        <f aca="false">B123*D123/C123*Assumptions!$B$20</f>
        <v>976.027559931527</v>
      </c>
      <c r="K123" s="6" t="n">
        <f aca="false">(D123-E123-F123)/D123</f>
        <v>0.0144124168514412</v>
      </c>
      <c r="L123" s="6" t="n">
        <f aca="false">E123/(E123+F123)</f>
        <v>0.425196850393701</v>
      </c>
      <c r="M123" s="6" t="n">
        <f aca="false">(E123-F123)/D123</f>
        <v>-0.147450110864745</v>
      </c>
      <c r="N123" s="6" t="n">
        <f aca="false">(I123-Assumptions!$B$10)-(M123-Assumptions!$B$8)</f>
        <v>0.0245594593163031</v>
      </c>
      <c r="O123" s="6" t="n">
        <f aca="false">Assumptions!$B$4*N123</f>
        <v>0.0122797296581515</v>
      </c>
      <c r="P123" s="23" t="n">
        <f aca="false">4*L123*(1-L123)</f>
        <v>0.97761795523591</v>
      </c>
      <c r="Q123" s="6" t="n">
        <f aca="false">MAX(-(1-K123),MIN(1-K123,M123+O123+Assumptions!$B$5*P123/Assumptions!$B$21))</f>
        <v>-0.135170381206593</v>
      </c>
      <c r="R123" s="6" t="n">
        <f aca="false">MAX(-(1-K123),MIN(1-K123,M123+O123+Assumptions!$B$6*P123/Assumptions!$B$21))</f>
        <v>-0.073965002356286</v>
      </c>
      <c r="S123" s="6" t="n">
        <f aca="false">MAX(-(1-K123),MIN(1-K123,M123+O123+Assumptions!$B$7*P123/Assumptions!$B$21))</f>
        <v>-0.0511452015016807</v>
      </c>
      <c r="T123" s="10" t="n">
        <f aca="false">J123*((1-K123)+Q123)/2</f>
        <v>415.015313267607</v>
      </c>
      <c r="U123" s="10" t="n">
        <f aca="false">J123*((1-K123)-Q123)/2</f>
        <v>546.945330611692</v>
      </c>
      <c r="V123" s="10" t="n">
        <f aca="false">J123*((1-K123)+R123)/2</f>
        <v>444.884381554582</v>
      </c>
      <c r="W123" s="10" t="n">
        <f aca="false">J123*((1-K123)-R123)/2</f>
        <v>517.076262324717</v>
      </c>
      <c r="X123" s="10" t="n">
        <f aca="false">J123*((1-K123)+S123)/2</f>
        <v>456.020758827704</v>
      </c>
      <c r="Y123" s="10" t="n">
        <f aca="false">J123*((1-K123)-S123)/2</f>
        <v>505.939885051595</v>
      </c>
      <c r="Z123" s="6" t="n">
        <f aca="false">MAX(-(1-K123),MIN(1-K123,((G123-H123)/C123)+O123+Assumptions!$B$6*P123/Assumptions!$B$21))</f>
        <v>-0.141081820625399</v>
      </c>
      <c r="AA123" s="10" t="n">
        <f aca="false">B123*((1-K123)+Z123)/2</f>
        <v>48.9813342263433</v>
      </c>
      <c r="AB123" s="10" t="n">
        <f aca="false">B123*((1-K123)-Z123)/2</f>
        <v>65.3468254188896</v>
      </c>
      <c r="AC123" s="10" t="n">
        <f aca="false">J123-B123</f>
        <v>860.027559931527</v>
      </c>
      <c r="AD123" s="10" t="n">
        <f aca="false">V123-AA123</f>
        <v>395.903047328239</v>
      </c>
      <c r="AE123" s="10" t="n">
        <f aca="false">W123-AB123</f>
        <v>451.729436905828</v>
      </c>
      <c r="AF123" s="6" t="n">
        <f aca="false">IF(AC123&gt;0,(AD123-AE123)/AC123,0)</f>
        <v>-0.0649123262771183</v>
      </c>
      <c r="AG123" s="6" t="n">
        <f aca="false">R123-M123</f>
        <v>0.073485108508459</v>
      </c>
      <c r="AH123" s="2" t="str">
        <f aca="false">IF(V123&gt;W123,"D","R")</f>
        <v>R</v>
      </c>
    </row>
    <row r="124" customFormat="false" ht="15" hidden="false" customHeight="false" outlineLevel="0" collapsed="false">
      <c r="A124" s="2" t="s">
        <v>228</v>
      </c>
      <c r="B124" s="20" t="n">
        <v>1294</v>
      </c>
      <c r="C124" s="20" t="n">
        <v>5802</v>
      </c>
      <c r="D124" s="20" t="n">
        <v>8207</v>
      </c>
      <c r="E124" s="20" t="n">
        <v>1804</v>
      </c>
      <c r="F124" s="20" t="n">
        <v>6180</v>
      </c>
      <c r="G124" s="20" t="n">
        <v>1229</v>
      </c>
      <c r="H124" s="20" t="n">
        <v>4368</v>
      </c>
      <c r="I124" s="21" t="n">
        <v>-0.568838146406985</v>
      </c>
      <c r="J124" s="22" t="n">
        <f aca="false">B124*D124/C124*Assumptions!$B$20</f>
        <v>8673.65715541161</v>
      </c>
      <c r="K124" s="6" t="n">
        <f aca="false">(D124-E124-F124)/D124</f>
        <v>0.027171926404289</v>
      </c>
      <c r="L124" s="6" t="n">
        <f aca="false">E124/(E124+F124)</f>
        <v>0.225951903807615</v>
      </c>
      <c r="M124" s="6" t="n">
        <f aca="false">(E124-F124)/D124</f>
        <v>-0.53320336298282</v>
      </c>
      <c r="N124" s="6" t="n">
        <f aca="false">(I124-Assumptions!$B$10)-(M124-Assumptions!$B$8)</f>
        <v>-0.00413947006032633</v>
      </c>
      <c r="O124" s="6" t="n">
        <f aca="false">Assumptions!$B$4*N124</f>
        <v>-0.00206973503016317</v>
      </c>
      <c r="P124" s="23" t="n">
        <f aca="false">4*L124*(1-L124)</f>
        <v>0.699590563893318</v>
      </c>
      <c r="Q124" s="6" t="n">
        <f aca="false">MAX(-(1-K124),MIN(1-K124,M124+O124+Assumptions!$B$5*P124/Assumptions!$B$21))</f>
        <v>-0.535273098012983</v>
      </c>
      <c r="R124" s="6" t="n">
        <f aca="false">MAX(-(1-K124),MIN(1-K124,M124+O124+Assumptions!$B$6*P124/Assumptions!$B$21))</f>
        <v>-0.491474080949248</v>
      </c>
      <c r="S124" s="6" t="n">
        <f aca="false">MAX(-(1-K124),MIN(1-K124,M124+O124+Assumptions!$B$7*P124/Assumptions!$B$21))</f>
        <v>-0.475144064440955</v>
      </c>
      <c r="T124" s="10" t="n">
        <f aca="false">J124*((1-K124)+Q124)/2</f>
        <v>1897.60092242454</v>
      </c>
      <c r="U124" s="10" t="n">
        <f aca="false">J124*((1-K124)-Q124)/2</f>
        <v>6540.37625910419</v>
      </c>
      <c r="V124" s="10" t="n">
        <f aca="false">J124*((1-K124)+R124)/2</f>
        <v>2087.54975130197</v>
      </c>
      <c r="W124" s="10" t="n">
        <f aca="false">J124*((1-K124)-R124)/2</f>
        <v>6350.42743022676</v>
      </c>
      <c r="X124" s="10" t="n">
        <f aca="false">J124*((1-K124)+S124)/2</f>
        <v>2158.37023356954</v>
      </c>
      <c r="Y124" s="10" t="n">
        <f aca="false">J124*((1-K124)-S124)/2</f>
        <v>6279.60694795919</v>
      </c>
      <c r="Z124" s="6" t="n">
        <f aca="false">MAX(-(1-K124),MIN(1-K124,((G124-H124)/C124)+O124+Assumptions!$B$6*P124/Assumptions!$B$21))</f>
        <v>-0.499291055780976</v>
      </c>
      <c r="AA124" s="10" t="n">
        <f aca="false">B124*((1-K124)+Z124)/2</f>
        <v>306.378450526134</v>
      </c>
      <c r="AB124" s="10" t="n">
        <f aca="false">B124*((1-K124)-Z124)/2</f>
        <v>952.461076706716</v>
      </c>
      <c r="AC124" s="10" t="n">
        <f aca="false">J124-B124</f>
        <v>7379.65715541161</v>
      </c>
      <c r="AD124" s="10" t="n">
        <f aca="false">V124-AA124</f>
        <v>1781.17130077583</v>
      </c>
      <c r="AE124" s="10" t="n">
        <f aca="false">W124-AB124</f>
        <v>5397.96635352004</v>
      </c>
      <c r="AF124" s="6" t="n">
        <f aca="false">IF(AC124&gt;0,(AD124-AE124)/AC124,0)</f>
        <v>-0.490103398650703</v>
      </c>
      <c r="AG124" s="6" t="n">
        <f aca="false">R124-M124</f>
        <v>0.0417292820335712</v>
      </c>
      <c r="AH124" s="2" t="str">
        <f aca="false">IF(V124&gt;W124,"D","R")</f>
        <v>R</v>
      </c>
    </row>
    <row r="125" customFormat="false" ht="15" hidden="false" customHeight="false" outlineLevel="0" collapsed="false">
      <c r="A125" s="2" t="s">
        <v>229</v>
      </c>
      <c r="B125" s="20" t="n">
        <v>310</v>
      </c>
      <c r="C125" s="20" t="n">
        <v>1348</v>
      </c>
      <c r="D125" s="20" t="n">
        <v>2547</v>
      </c>
      <c r="E125" s="20" t="n">
        <v>1366</v>
      </c>
      <c r="F125" s="20" t="n">
        <v>1158</v>
      </c>
      <c r="G125" s="20" t="n">
        <v>688</v>
      </c>
      <c r="H125" s="20" t="n">
        <v>628</v>
      </c>
      <c r="I125" s="21" t="n">
        <v>0.0762541806020067</v>
      </c>
      <c r="J125" s="22" t="n">
        <f aca="false">B125*D125/C125*Assumptions!$B$20</f>
        <v>2775.63281339177</v>
      </c>
      <c r="K125" s="6" t="n">
        <f aca="false">(D125-E125-F125)/D125</f>
        <v>0.00903023164507263</v>
      </c>
      <c r="L125" s="6" t="n">
        <f aca="false">E125/(E125+F125)</f>
        <v>0.541204437400951</v>
      </c>
      <c r="M125" s="6" t="n">
        <f aca="false">(E125-F125)/D125</f>
        <v>0.0816647035728308</v>
      </c>
      <c r="N125" s="6" t="n">
        <f aca="false">(I125-Assumptions!$B$10)-(M125-Assumptions!$B$8)</f>
        <v>0.0260847903930146</v>
      </c>
      <c r="O125" s="6" t="n">
        <f aca="false">Assumptions!$B$4*N125</f>
        <v>0.0130423951965073</v>
      </c>
      <c r="P125" s="23" t="n">
        <f aca="false">4*L125*(1-L125)</f>
        <v>0.993208777353885</v>
      </c>
      <c r="Q125" s="6" t="n">
        <f aca="false">MAX(-(1-K125),MIN(1-K125,M125+O125+Assumptions!$B$5*P125/Assumptions!$B$21))</f>
        <v>0.0947070987693381</v>
      </c>
      <c r="R125" s="6" t="n">
        <f aca="false">MAX(-(1-K125),MIN(1-K125,M125+O125+Assumptions!$B$6*P125/Assumptions!$B$21))</f>
        <v>0.156888566662617</v>
      </c>
      <c r="S125" s="6" t="n">
        <f aca="false">MAX(-(1-K125),MIN(1-K125,M125+O125+Assumptions!$B$7*P125/Assumptions!$B$21))</f>
        <v>0.180072292355127</v>
      </c>
      <c r="T125" s="10" t="n">
        <f aca="false">J125*((1-K125)+Q125)/2</f>
        <v>1506.72016856524</v>
      </c>
      <c r="U125" s="10" t="n">
        <f aca="false">J125*((1-K125)-Q125)/2</f>
        <v>1243.84803755993</v>
      </c>
      <c r="V125" s="10" t="n">
        <f aca="false">J125*((1-K125)+R125)/2</f>
        <v>1593.01662989997</v>
      </c>
      <c r="W125" s="10" t="n">
        <f aca="false">J125*((1-K125)-R125)/2</f>
        <v>1157.55157622521</v>
      </c>
      <c r="X125" s="10" t="n">
        <f aca="false">J125*((1-K125)+S125)/2</f>
        <v>1625.19138478437</v>
      </c>
      <c r="Y125" s="10" t="n">
        <f aca="false">J125*((1-K125)-S125)/2</f>
        <v>1125.37682134081</v>
      </c>
      <c r="Z125" s="6" t="n">
        <f aca="false">MAX(-(1-K125),MIN(1-K125,((G125-H125)/C125)+O125+Assumptions!$B$6*P125/Assumptions!$B$21))</f>
        <v>0.119734248846463</v>
      </c>
      <c r="AA125" s="10" t="n">
        <f aca="false">B125*((1-K125)+Z125)/2</f>
        <v>172.159122666216</v>
      </c>
      <c r="AB125" s="10" t="n">
        <f aca="false">B125*((1-K125)-Z125)/2</f>
        <v>135.041505523812</v>
      </c>
      <c r="AC125" s="10" t="n">
        <f aca="false">J125-B125</f>
        <v>2465.63281339177</v>
      </c>
      <c r="AD125" s="10" t="n">
        <f aca="false">V125-AA125</f>
        <v>1420.85750723376</v>
      </c>
      <c r="AE125" s="10" t="n">
        <f aca="false">W125-AB125</f>
        <v>1022.5100707014</v>
      </c>
      <c r="AF125" s="6" t="n">
        <f aca="false">IF(AC125&gt;0,(AD125-AE125)/AC125,0)</f>
        <v>0.161559918560779</v>
      </c>
      <c r="AG125" s="6" t="n">
        <f aca="false">R125-M125</f>
        <v>0.0752238630897867</v>
      </c>
      <c r="AH125" s="2" t="str">
        <f aca="false">IF(V125&gt;W125,"D","R")</f>
        <v>D</v>
      </c>
    </row>
    <row r="126" customFormat="false" ht="15" hidden="false" customHeight="false" outlineLevel="0" collapsed="false">
      <c r="A126" s="2" t="s">
        <v>48</v>
      </c>
      <c r="B126" s="20" t="n">
        <v>8156</v>
      </c>
      <c r="C126" s="20" t="n">
        <v>31561</v>
      </c>
      <c r="D126" s="20" t="n">
        <v>63938</v>
      </c>
      <c r="E126" s="20" t="n">
        <v>43567</v>
      </c>
      <c r="F126" s="20" t="n">
        <v>19491</v>
      </c>
      <c r="G126" s="20" t="n">
        <v>23614</v>
      </c>
      <c r="H126" s="20" t="n">
        <v>7510</v>
      </c>
      <c r="I126" s="21" t="n">
        <v>0.361159635310728</v>
      </c>
      <c r="J126" s="22" t="n">
        <f aca="false">B126*D126/C126*Assumptions!$B$20</f>
        <v>78297.298104551</v>
      </c>
      <c r="K126" s="6" t="n">
        <f aca="false">(D126-E126-F126)/D126</f>
        <v>0.0137633332290657</v>
      </c>
      <c r="L126" s="6" t="n">
        <f aca="false">E126/(E126+F126)</f>
        <v>0.690903612547179</v>
      </c>
      <c r="M126" s="6" t="n">
        <f aca="false">(E126-F126)/D126</f>
        <v>0.376552285026119</v>
      </c>
      <c r="N126" s="6" t="n">
        <f aca="false">(I126-Assumptions!$B$10)-(M126-Assumptions!$B$8)</f>
        <v>0.0161026636484474</v>
      </c>
      <c r="O126" s="6" t="n">
        <f aca="false">Assumptions!$B$4*N126</f>
        <v>0.00805133182422368</v>
      </c>
      <c r="P126" s="23" t="n">
        <f aca="false">4*L126*(1-L126)</f>
        <v>0.854223242865747</v>
      </c>
      <c r="Q126" s="6" t="n">
        <f aca="false">MAX(-(1-K126),MIN(1-K126,M126+O126+Assumptions!$B$5*P126/Assumptions!$B$21))</f>
        <v>0.384603616850343</v>
      </c>
      <c r="R126" s="6" t="n">
        <f aca="false">MAX(-(1-K126),MIN(1-K126,M126+O126+Assumptions!$B$6*P126/Assumptions!$B$21))</f>
        <v>0.438083666927491</v>
      </c>
      <c r="S126" s="6" t="n">
        <f aca="false">MAX(-(1-K126),MIN(1-K126,M126+O126+Assumptions!$B$7*P126/Assumptions!$B$21))</f>
        <v>0.458023157792169</v>
      </c>
      <c r="T126" s="10" t="n">
        <f aca="false">J126*((1-K126)+Q126)/2</f>
        <v>53666.5451702112</v>
      </c>
      <c r="U126" s="10" t="n">
        <f aca="false">J126*((1-K126)-Q126)/2</f>
        <v>23553.1211295914</v>
      </c>
      <c r="V126" s="10" t="n">
        <f aca="false">J126*((1-K126)+R126)/2</f>
        <v>55760.2168819796</v>
      </c>
      <c r="W126" s="10" t="n">
        <f aca="false">J126*((1-K126)-R126)/2</f>
        <v>21459.449417823</v>
      </c>
      <c r="X126" s="10" t="n">
        <f aca="false">J126*((1-K126)+S126)/2</f>
        <v>56540.821012122</v>
      </c>
      <c r="Y126" s="10" t="n">
        <f aca="false">J126*((1-K126)-S126)/2</f>
        <v>20678.8452876807</v>
      </c>
      <c r="Z126" s="6" t="n">
        <f aca="false">MAX(-(1-K126),MIN(1-K126,((G126-H126)/C126)+O126+Assumptions!$B$6*P126/Assumptions!$B$21))</f>
        <v>0.571781373980204</v>
      </c>
      <c r="AA126" s="10" t="n">
        <f aca="false">B126*((1-K126)+Z126)/2</f>
        <v>6353.59757018314</v>
      </c>
      <c r="AB126" s="10" t="n">
        <f aca="false">B126*((1-K126)-Z126)/2</f>
        <v>1690.1486840006</v>
      </c>
      <c r="AC126" s="10" t="n">
        <f aca="false">J126-B126</f>
        <v>70141.298104551</v>
      </c>
      <c r="AD126" s="10" t="n">
        <f aca="false">V126-AA126</f>
        <v>49406.6193117965</v>
      </c>
      <c r="AE126" s="10" t="n">
        <f aca="false">W126-AB126</f>
        <v>19769.3007338224</v>
      </c>
      <c r="AF126" s="6" t="n">
        <f aca="false">IF(AC126&gt;0,(AD126-AE126)/AC126,0)</f>
        <v>0.422537355008705</v>
      </c>
      <c r="AG126" s="6" t="n">
        <f aca="false">R126-M126</f>
        <v>0.0615313819013724</v>
      </c>
      <c r="AH126" s="2" t="str">
        <f aca="false">IF(V126&gt;W126,"D","R")</f>
        <v>D</v>
      </c>
    </row>
    <row r="127" customFormat="false" ht="15" hidden="false" customHeight="false" outlineLevel="0" collapsed="false">
      <c r="A127" s="2" t="s">
        <v>230</v>
      </c>
      <c r="B127" s="20" t="n">
        <v>5444</v>
      </c>
      <c r="C127" s="20" t="n">
        <v>23036</v>
      </c>
      <c r="D127" s="20" t="n">
        <v>34774</v>
      </c>
      <c r="E127" s="20" t="n">
        <v>25478</v>
      </c>
      <c r="F127" s="20" t="n">
        <v>8722</v>
      </c>
      <c r="G127" s="20" t="n">
        <v>17647</v>
      </c>
      <c r="H127" s="20" t="n">
        <v>4971</v>
      </c>
      <c r="I127" s="21" t="n">
        <v>0.475066430469442</v>
      </c>
      <c r="J127" s="22" t="n">
        <f aca="false">B127*D127/C127*Assumptions!$B$20</f>
        <v>38942.7810525587</v>
      </c>
      <c r="K127" s="6" t="n">
        <f aca="false">(D127-E127-F127)/D127</f>
        <v>0.0165065853798815</v>
      </c>
      <c r="L127" s="6" t="n">
        <f aca="false">E127/(E127+F127)</f>
        <v>0.744970760233918</v>
      </c>
      <c r="M127" s="6" t="n">
        <f aca="false">(E127-F127)/D127</f>
        <v>0.481854258929085</v>
      </c>
      <c r="N127" s="6" t="n">
        <f aca="false">(I127-Assumptions!$B$10)-(M127-Assumptions!$B$8)</f>
        <v>0.0247074849041958</v>
      </c>
      <c r="O127" s="6" t="n">
        <f aca="false">Assumptions!$B$4*N127</f>
        <v>0.0123537424520979</v>
      </c>
      <c r="P127" s="23" t="n">
        <f aca="false">4*L127*(1-L127)</f>
        <v>0.759957306521665</v>
      </c>
      <c r="Q127" s="6" t="n">
        <f aca="false">MAX(-(1-K127),MIN(1-K127,M127+O127+Assumptions!$B$5*P127/Assumptions!$B$21))</f>
        <v>0.494208001381183</v>
      </c>
      <c r="R127" s="6" t="n">
        <f aca="false">MAX(-(1-K127),MIN(1-K127,M127+O127+Assumptions!$B$6*P127/Assumptions!$B$21))</f>
        <v>0.541786377582849</v>
      </c>
      <c r="S127" s="6" t="n">
        <f aca="false">MAX(-(1-K127),MIN(1-K127,M127+O127+Assumptions!$B$7*P127/Assumptions!$B$21))</f>
        <v>0.559525489574344</v>
      </c>
      <c r="T127" s="10" t="n">
        <f aca="false">J127*((1-K127)+Q127)/2</f>
        <v>28772.9013521973</v>
      </c>
      <c r="U127" s="10" t="n">
        <f aca="false">J127*((1-K127)-Q127)/2</f>
        <v>9527.06735998729</v>
      </c>
      <c r="V127" s="10" t="n">
        <f aca="false">J127*((1-K127)+R127)/2</f>
        <v>29699.3184958262</v>
      </c>
      <c r="W127" s="10" t="n">
        <f aca="false">J127*((1-K127)-R127)/2</f>
        <v>8600.65021635841</v>
      </c>
      <c r="X127" s="10" t="n">
        <f aca="false">J127*((1-K127)+S127)/2</f>
        <v>30044.723673002</v>
      </c>
      <c r="Y127" s="10" t="n">
        <f aca="false">J127*((1-K127)-S127)/2</f>
        <v>8255.2450391826</v>
      </c>
      <c r="Z127" s="6" t="n">
        <f aca="false">MAX(-(1-K127),MIN(1-K127,((G127-H127)/C127)+O127+Assumptions!$B$6*P127/Assumptions!$B$21))</f>
        <v>0.610201262602366</v>
      </c>
      <c r="AA127" s="10" t="n">
        <f aca="false">B127*((1-K127)+Z127)/2</f>
        <v>4338.0369113996</v>
      </c>
      <c r="AB127" s="10" t="n">
        <f aca="false">B127*((1-K127)-Z127)/2</f>
        <v>1016.10123779232</v>
      </c>
      <c r="AC127" s="10" t="n">
        <f aca="false">J127-B127</f>
        <v>33498.7810525587</v>
      </c>
      <c r="AD127" s="10" t="n">
        <f aca="false">V127-AA127</f>
        <v>25361.2815844266</v>
      </c>
      <c r="AE127" s="10" t="n">
        <f aca="false">W127-AB127</f>
        <v>7584.54897856609</v>
      </c>
      <c r="AF127" s="6" t="n">
        <f aca="false">IF(AC127&gt;0,(AD127-AE127)/AC127,0)</f>
        <v>0.530668043651179</v>
      </c>
      <c r="AG127" s="6" t="n">
        <f aca="false">R127-M127</f>
        <v>0.0599321186537639</v>
      </c>
      <c r="AH127" s="2" t="str">
        <f aca="false">IF(V127&gt;W127,"D","R")</f>
        <v>D</v>
      </c>
    </row>
    <row r="128" customFormat="false" ht="15" hidden="false" customHeight="false" outlineLevel="0" collapsed="false">
      <c r="A128" s="2" t="s">
        <v>231</v>
      </c>
      <c r="B128" s="20" t="n">
        <v>200</v>
      </c>
      <c r="C128" s="20" t="n">
        <v>1181</v>
      </c>
      <c r="D128" s="20" t="n">
        <v>1870</v>
      </c>
      <c r="E128" s="20" t="n">
        <v>384</v>
      </c>
      <c r="F128" s="20" t="n">
        <v>1467</v>
      </c>
      <c r="G128" s="20" t="n">
        <v>236</v>
      </c>
      <c r="H128" s="20" t="n">
        <v>922</v>
      </c>
      <c r="I128" s="21" t="n">
        <v>-0.624794069192751</v>
      </c>
      <c r="J128" s="22" t="n">
        <f aca="false">B128*D128/C128*Assumptions!$B$20</f>
        <v>1500.66229592046</v>
      </c>
      <c r="K128" s="6" t="n">
        <f aca="false">(D128-E128-F128)/D128</f>
        <v>0.0101604278074866</v>
      </c>
      <c r="L128" s="6" t="n">
        <f aca="false">E128/(E128+F128)</f>
        <v>0.207455429497569</v>
      </c>
      <c r="M128" s="6" t="n">
        <f aca="false">(E128-F128)/D128</f>
        <v>-0.579144385026738</v>
      </c>
      <c r="N128" s="6" t="n">
        <f aca="false">(I128-Assumptions!$B$10)-(M128-Assumptions!$B$8)</f>
        <v>-0.0141543708021746</v>
      </c>
      <c r="O128" s="6" t="n">
        <f aca="false">Assumptions!$B$4*N128</f>
        <v>-0.00707718540108732</v>
      </c>
      <c r="P128" s="23" t="n">
        <f aca="false">4*L128*(1-L128)</f>
        <v>0.657670697078192</v>
      </c>
      <c r="Q128" s="6" t="n">
        <f aca="false">MAX(-(1-K128),MIN(1-K128,M128+O128+Assumptions!$B$5*P128/Assumptions!$B$21))</f>
        <v>-0.586221570427825</v>
      </c>
      <c r="R128" s="6" t="n">
        <f aca="false">MAX(-(1-K128),MIN(1-K128,M128+O128+Assumptions!$B$6*P128/Assumptions!$B$21))</f>
        <v>-0.545047015523396</v>
      </c>
      <c r="S128" s="6" t="n">
        <f aca="false">MAX(-(1-K128),MIN(1-K128,M128+O128+Assumptions!$B$7*P128/Assumptions!$B$21))</f>
        <v>-0.529695502946469</v>
      </c>
      <c r="T128" s="10" t="n">
        <f aca="false">J128*((1-K128)+Q128)/2</f>
        <v>302.847158601512</v>
      </c>
      <c r="U128" s="10" t="n">
        <f aca="false">J128*((1-K128)-Q128)/2</f>
        <v>1182.56776639783</v>
      </c>
      <c r="V128" s="10" t="n">
        <f aca="false">J128*((1-K128)+R128)/2</f>
        <v>333.741709649703</v>
      </c>
      <c r="W128" s="10" t="n">
        <f aca="false">J128*((1-K128)-R128)/2</f>
        <v>1151.67321534964</v>
      </c>
      <c r="X128" s="10" t="n">
        <f aca="false">J128*((1-K128)+S128)/2</f>
        <v>345.260427704475</v>
      </c>
      <c r="Y128" s="10" t="n">
        <f aca="false">J128*((1-K128)-S128)/2</f>
        <v>1140.15449729486</v>
      </c>
      <c r="Z128" s="6" t="n">
        <f aca="false">MAX(-(1-K128),MIN(1-K128,((G128-H128)/C128)+O128+Assumptions!$B$6*P128/Assumptions!$B$21))</f>
        <v>-0.546766305348479</v>
      </c>
      <c r="AA128" s="10" t="n">
        <f aca="false">B128*((1-K128)+Z128)/2</f>
        <v>44.3073266844035</v>
      </c>
      <c r="AB128" s="10" t="n">
        <f aca="false">B128*((1-K128)-Z128)/2</f>
        <v>153.660587754099</v>
      </c>
      <c r="AC128" s="10" t="n">
        <f aca="false">J128-B128</f>
        <v>1300.66229592046</v>
      </c>
      <c r="AD128" s="10" t="n">
        <f aca="false">V128-AA128</f>
        <v>289.4343829653</v>
      </c>
      <c r="AE128" s="10" t="n">
        <f aca="false">W128-AB128</f>
        <v>998.012627595536</v>
      </c>
      <c r="AF128" s="6" t="n">
        <f aca="false">IF(AC128&gt;0,(AD128-AE128)/AC128,0)</f>
        <v>-0.544782644082712</v>
      </c>
      <c r="AG128" s="6" t="n">
        <f aca="false">R128-M128</f>
        <v>0.0340973695033415</v>
      </c>
      <c r="AH128" s="2" t="str">
        <f aca="false">IF(V128&gt;W128,"D","R")</f>
        <v>R</v>
      </c>
    </row>
    <row r="129" customFormat="false" ht="15" hidden="false" customHeight="false" outlineLevel="0" collapsed="false">
      <c r="A129" s="2" t="s">
        <v>232</v>
      </c>
      <c r="B129" s="20" t="n">
        <v>625</v>
      </c>
      <c r="C129" s="20" t="n">
        <v>2807</v>
      </c>
      <c r="D129" s="20" t="n">
        <v>5285</v>
      </c>
      <c r="E129" s="20" t="n">
        <v>2009</v>
      </c>
      <c r="F129" s="20" t="n">
        <v>3203</v>
      </c>
      <c r="G129" s="20" t="n">
        <v>1156</v>
      </c>
      <c r="H129" s="20" t="n">
        <v>1599</v>
      </c>
      <c r="I129" s="21" t="n">
        <v>-0.252023121387283</v>
      </c>
      <c r="J129" s="22" t="n">
        <f aca="false">B129*D129/C129*Assumptions!$B$20</f>
        <v>5576.27088474066</v>
      </c>
      <c r="K129" s="6" t="n">
        <f aca="false">(D129-E129-F129)/D129</f>
        <v>0.0138126773888363</v>
      </c>
      <c r="L129" s="6" t="n">
        <f aca="false">E129/(E129+F129)</f>
        <v>0.385456638526477</v>
      </c>
      <c r="M129" s="6" t="n">
        <f aca="false">(E129-F129)/D129</f>
        <v>-0.225922421948912</v>
      </c>
      <c r="N129" s="6" t="n">
        <f aca="false">(I129-Assumptions!$B$10)-(M129-Assumptions!$B$8)</f>
        <v>0.00539461392546756</v>
      </c>
      <c r="O129" s="6" t="n">
        <f aca="false">Assumptions!$B$4*N129</f>
        <v>0.00269730696273378</v>
      </c>
      <c r="P129" s="23" t="n">
        <f aca="false">4*L129*(1-L129)</f>
        <v>0.947519273369384</v>
      </c>
      <c r="Q129" s="6" t="n">
        <f aca="false">MAX(-(1-K129),MIN(1-K129,M129+O129+Assumptions!$B$5*P129/Assumptions!$B$21))</f>
        <v>-0.223225114986178</v>
      </c>
      <c r="R129" s="6" t="n">
        <f aca="false">MAX(-(1-K129),MIN(1-K129,M129+O129+Assumptions!$B$6*P129/Assumptions!$B$21))</f>
        <v>-0.163904113582776</v>
      </c>
      <c r="S129" s="6" t="n">
        <f aca="false">MAX(-(1-K129),MIN(1-K129,M129+O129+Assumptions!$B$7*P129/Assumptions!$B$21))</f>
        <v>-0.141786883627673</v>
      </c>
      <c r="T129" s="10" t="n">
        <f aca="false">J129*((1-K129)+Q129)/2</f>
        <v>2127.24197226833</v>
      </c>
      <c r="U129" s="10" t="n">
        <f aca="false">J129*((1-K129)-Q129)/2</f>
        <v>3372.00568170865</v>
      </c>
      <c r="V129" s="10" t="n">
        <f aca="false">J129*((1-K129)+R129)/2</f>
        <v>2292.63695875806</v>
      </c>
      <c r="W129" s="10" t="n">
        <f aca="false">J129*((1-K129)-R129)/2</f>
        <v>3206.61069521892</v>
      </c>
      <c r="X129" s="10" t="n">
        <f aca="false">J129*((1-K129)+S129)/2</f>
        <v>2354.30279148294</v>
      </c>
      <c r="Y129" s="10" t="n">
        <f aca="false">J129*((1-K129)-S129)/2</f>
        <v>3144.94486249404</v>
      </c>
      <c r="Z129" s="6" t="n">
        <f aca="false">MAX(-(1-K129),MIN(1-K129,((G129-H129)/C129)+O129+Assumptions!$B$6*P129/Assumptions!$B$21))</f>
        <v>-0.0958014280072158</v>
      </c>
      <c r="AA129" s="10" t="n">
        <f aca="false">B129*((1-K129)+Z129)/2</f>
        <v>278.245592063734</v>
      </c>
      <c r="AB129" s="10" t="n">
        <f aca="false">B129*((1-K129)-Z129)/2</f>
        <v>338.121484568244</v>
      </c>
      <c r="AC129" s="10" t="n">
        <f aca="false">J129-B129</f>
        <v>4951.27088474066</v>
      </c>
      <c r="AD129" s="10" t="n">
        <f aca="false">V129-AA129</f>
        <v>2014.39136669433</v>
      </c>
      <c r="AE129" s="10" t="n">
        <f aca="false">W129-AB129</f>
        <v>2868.48921065068</v>
      </c>
      <c r="AF129" s="6" t="n">
        <f aca="false">IF(AC129&gt;0,(AD129-AE129)/AC129,0)</f>
        <v>-0.172500730385929</v>
      </c>
      <c r="AG129" s="6" t="n">
        <f aca="false">R129-M129</f>
        <v>0.0620183083661365</v>
      </c>
      <c r="AH129" s="2" t="str">
        <f aca="false">IF(V129&gt;W129,"D","R")</f>
        <v>R</v>
      </c>
    </row>
    <row r="130" customFormat="false" ht="15" hidden="false" customHeight="false" outlineLevel="0" collapsed="false">
      <c r="A130" s="2" t="s">
        <v>233</v>
      </c>
      <c r="B130" s="20" t="n">
        <v>149</v>
      </c>
      <c r="C130" s="20" t="n">
        <v>1267</v>
      </c>
      <c r="D130" s="20" t="n">
        <v>3023</v>
      </c>
      <c r="E130" s="20" t="n">
        <v>827</v>
      </c>
      <c r="F130" s="20" t="n">
        <v>2152</v>
      </c>
      <c r="G130" s="20" t="n">
        <v>411</v>
      </c>
      <c r="H130" s="20" t="n">
        <v>831</v>
      </c>
      <c r="I130" s="21" t="n">
        <v>-0.404292488145745</v>
      </c>
      <c r="J130" s="22" t="n">
        <f aca="false">B130*D130/C130*Assumptions!$B$20</f>
        <v>1684.6475983399</v>
      </c>
      <c r="K130" s="6" t="n">
        <f aca="false">(D130-E130-F130)/D130</f>
        <v>0.014555077737347</v>
      </c>
      <c r="L130" s="6" t="n">
        <f aca="false">E130/(E130+F130)</f>
        <v>0.277609936220208</v>
      </c>
      <c r="M130" s="6" t="n">
        <f aca="false">(E130-F130)/D130</f>
        <v>-0.438306318226927</v>
      </c>
      <c r="N130" s="6" t="n">
        <f aca="false">(I130-Assumptions!$B$10)-(M130-Assumptions!$B$8)</f>
        <v>0.0655091434450207</v>
      </c>
      <c r="O130" s="6" t="n">
        <f aca="false">Assumptions!$B$4*N130</f>
        <v>0.0327545717225103</v>
      </c>
      <c r="P130" s="23" t="n">
        <f aca="false">4*L130*(1-L130)</f>
        <v>0.80217063812808</v>
      </c>
      <c r="Q130" s="6" t="n">
        <f aca="false">MAX(-(1-K130),MIN(1-K130,M130+O130+Assumptions!$B$5*P130/Assumptions!$B$21))</f>
        <v>-0.405551746504417</v>
      </c>
      <c r="R130" s="6" t="n">
        <f aca="false">MAX(-(1-K130),MIN(1-K130,M130+O130+Assumptions!$B$6*P130/Assumptions!$B$21))</f>
        <v>-0.355330535297863</v>
      </c>
      <c r="S130" s="6" t="n">
        <f aca="false">MAX(-(1-K130),MIN(1-K130,M130+O130+Assumptions!$B$7*P130/Assumptions!$B$21))</f>
        <v>-0.336606069247035</v>
      </c>
      <c r="T130" s="10" t="n">
        <f aca="false">J130*((1-K130)+Q130)/2</f>
        <v>488.457822917406</v>
      </c>
      <c r="U130" s="10" t="n">
        <f aca="false">J130*((1-K130)-Q130)/2</f>
        <v>1171.66959866862</v>
      </c>
      <c r="V130" s="10" t="n">
        <f aca="false">J130*((1-K130)+R130)/2</f>
        <v>530.760344339827</v>
      </c>
      <c r="W130" s="10" t="n">
        <f aca="false">J130*((1-K130)-R130)/2</f>
        <v>1129.3670772462</v>
      </c>
      <c r="X130" s="10" t="n">
        <f aca="false">J130*((1-K130)+S130)/2</f>
        <v>546.532407721189</v>
      </c>
      <c r="Y130" s="10" t="n">
        <f aca="false">J130*((1-K130)-S130)/2</f>
        <v>1113.59501386484</v>
      </c>
      <c r="Z130" s="6" t="n">
        <f aca="false">MAX(-(1-K130),MIN(1-K130,((G130-H130)/C130)+O130+Assumptions!$B$6*P130/Assumptions!$B$21))</f>
        <v>-0.248515929778118</v>
      </c>
      <c r="AA130" s="10" t="n">
        <f aca="false">B130*((1-K130)+Z130)/2</f>
        <v>54.9012099400979</v>
      </c>
      <c r="AB130" s="10" t="n">
        <f aca="false">B130*((1-K130)-Z130)/2</f>
        <v>91.9300834770374</v>
      </c>
      <c r="AC130" s="10" t="n">
        <f aca="false">J130-B130</f>
        <v>1535.6475983399</v>
      </c>
      <c r="AD130" s="10" t="n">
        <f aca="false">V130-AA130</f>
        <v>475.859134399729</v>
      </c>
      <c r="AE130" s="10" t="n">
        <f aca="false">W130-AB130</f>
        <v>1037.43699376917</v>
      </c>
      <c r="AF130" s="6" t="n">
        <f aca="false">IF(AC130&gt;0,(AD130-AE130)/AC130,0)</f>
        <v>-0.365694486141563</v>
      </c>
      <c r="AG130" s="6" t="n">
        <f aca="false">R130-M130</f>
        <v>0.0829757829290643</v>
      </c>
      <c r="AH130" s="2" t="str">
        <f aca="false">IF(V130&gt;W130,"D","R")</f>
        <v>R</v>
      </c>
    </row>
    <row r="131" customFormat="false" ht="15" hidden="false" customHeight="false" outlineLevel="0" collapsed="false">
      <c r="A131" s="2" t="s">
        <v>234</v>
      </c>
      <c r="B131" s="20" t="n">
        <v>4026</v>
      </c>
      <c r="C131" s="20" t="n">
        <v>13463</v>
      </c>
      <c r="D131" s="20" t="n">
        <v>24262</v>
      </c>
      <c r="E131" s="20" t="n">
        <v>9761</v>
      </c>
      <c r="F131" s="20" t="n">
        <v>13966</v>
      </c>
      <c r="G131" s="20" t="n">
        <v>5612</v>
      </c>
      <c r="H131" s="20" t="n">
        <v>7514</v>
      </c>
      <c r="I131" s="21" t="n">
        <v>-0.166626309098614</v>
      </c>
      <c r="J131" s="22" t="n">
        <f aca="false">B131*D131/C131*Assumptions!$B$20</f>
        <v>34381.1017478976</v>
      </c>
      <c r="K131" s="6" t="n">
        <f aca="false">(D131-E131-F131)/D131</f>
        <v>0.0220509438628308</v>
      </c>
      <c r="L131" s="6" t="n">
        <f aca="false">E131/(E131+F131)</f>
        <v>0.411387870358663</v>
      </c>
      <c r="M131" s="6" t="n">
        <f aca="false">(E131-F131)/D131</f>
        <v>-0.1733162970901</v>
      </c>
      <c r="N131" s="6" t="n">
        <f aca="false">(I131-Assumptions!$B$10)-(M131-Assumptions!$B$8)</f>
        <v>0.0381853013553248</v>
      </c>
      <c r="O131" s="6" t="n">
        <f aca="false">Assumptions!$B$4*N131</f>
        <v>0.0190926506776624</v>
      </c>
      <c r="P131" s="23" t="n">
        <f aca="false">4*L131*(1-L131)</f>
        <v>0.968591561921708</v>
      </c>
      <c r="Q131" s="6" t="n">
        <f aca="false">MAX(-(1-K131),MIN(1-K131,M131+O131+Assumptions!$B$5*P131/Assumptions!$B$21))</f>
        <v>-0.154223646412437</v>
      </c>
      <c r="R131" s="6" t="n">
        <f aca="false">MAX(-(1-K131),MIN(1-K131,M131+O131+Assumptions!$B$6*P131/Assumptions!$B$21))</f>
        <v>-0.093583379750883</v>
      </c>
      <c r="S131" s="6" t="n">
        <f aca="false">MAX(-(1-K131),MIN(1-K131,M131+O131+Assumptions!$B$7*P131/Assumptions!$B$21))</f>
        <v>-0.0709742752084334</v>
      </c>
      <c r="T131" s="10" t="n">
        <f aca="false">J131*((1-K131)+Q131)/2</f>
        <v>14160.2935620373</v>
      </c>
      <c r="U131" s="10" t="n">
        <f aca="false">J131*((1-K131)-Q131)/2</f>
        <v>19462.6724412751</v>
      </c>
      <c r="V131" s="10" t="n">
        <f aca="false">J131*((1-K131)+R131)/2</f>
        <v>15202.7331510926</v>
      </c>
      <c r="W131" s="10" t="n">
        <f aca="false">J131*((1-K131)-R131)/2</f>
        <v>18420.2328522199</v>
      </c>
      <c r="X131" s="10" t="n">
        <f aca="false">J131*((1-K131)+S131)/2</f>
        <v>15591.396112944</v>
      </c>
      <c r="Y131" s="10" t="n">
        <f aca="false">J131*((1-K131)-S131)/2</f>
        <v>18031.5698903685</v>
      </c>
      <c r="Z131" s="6" t="n">
        <f aca="false">MAX(-(1-K131),MIN(1-K131,((G131-H131)/C131)+O131+Assumptions!$B$6*P131/Assumptions!$B$21))</f>
        <v>-0.0615431726852949</v>
      </c>
      <c r="AA131" s="10" t="n">
        <f aca="false">B131*((1-K131)+Z131)/2</f>
        <v>1844.72504338862</v>
      </c>
      <c r="AB131" s="10" t="n">
        <f aca="false">B131*((1-K131)-Z131)/2</f>
        <v>2092.49785661962</v>
      </c>
      <c r="AC131" s="10" t="n">
        <f aca="false">J131-B131</f>
        <v>30355.1017478976</v>
      </c>
      <c r="AD131" s="10" t="n">
        <f aca="false">V131-AA131</f>
        <v>13358.008107704</v>
      </c>
      <c r="AE131" s="10" t="n">
        <f aca="false">W131-AB131</f>
        <v>16327.7349956002</v>
      </c>
      <c r="AF131" s="6" t="n">
        <f aca="false">IF(AC131&gt;0,(AD131-AE131)/AC131,0)</f>
        <v>-0.097832875427668</v>
      </c>
      <c r="AG131" s="6" t="n">
        <f aca="false">R131-M131</f>
        <v>0.0797329173392168</v>
      </c>
      <c r="AH131" s="2" t="str">
        <f aca="false">IF(V131&gt;W131,"D","R")</f>
        <v>R</v>
      </c>
    </row>
    <row r="132" customFormat="false" ht="15" hidden="false" customHeight="false" outlineLevel="0" collapsed="false">
      <c r="A132" s="2" t="s">
        <v>235</v>
      </c>
      <c r="B132" s="20" t="n">
        <v>1292</v>
      </c>
      <c r="C132" s="20" t="n">
        <v>6508</v>
      </c>
      <c r="D132" s="20" t="n">
        <v>9333</v>
      </c>
      <c r="E132" s="20" t="n">
        <v>1762</v>
      </c>
      <c r="F132" s="20" t="n">
        <v>7374</v>
      </c>
      <c r="G132" s="20" t="n">
        <v>1161</v>
      </c>
      <c r="H132" s="20" t="n">
        <v>5177</v>
      </c>
      <c r="I132" s="21" t="n">
        <v>-0.628139552637606</v>
      </c>
      <c r="J132" s="22" t="n">
        <f aca="false">B132*D132/C132*Assumptions!$B$20</f>
        <v>8780.06036269763</v>
      </c>
      <c r="K132" s="6" t="n">
        <f aca="false">(D132-E132-F132)/D132</f>
        <v>0.0211078967105968</v>
      </c>
      <c r="L132" s="6" t="n">
        <f aca="false">E132/(E132+F132)</f>
        <v>0.192863397548161</v>
      </c>
      <c r="M132" s="6" t="n">
        <f aca="false">(E132-F132)/D132</f>
        <v>-0.601307189542484</v>
      </c>
      <c r="N132" s="6" t="n">
        <f aca="false">(I132-Assumptions!$B$10)-(M132-Assumptions!$B$8)</f>
        <v>0.00466295026871644</v>
      </c>
      <c r="O132" s="6" t="n">
        <f aca="false">Assumptions!$B$4*N132</f>
        <v>0.00233147513435822</v>
      </c>
      <c r="P132" s="23" t="n">
        <f aca="false">4*L132*(1-L132)</f>
        <v>0.622668429737364</v>
      </c>
      <c r="Q132" s="6" t="n">
        <f aca="false">MAX(-(1-K132),MIN(1-K132,M132+O132+Assumptions!$B$5*P132/Assumptions!$B$21))</f>
        <v>-0.598975714408125</v>
      </c>
      <c r="R132" s="6" t="n">
        <f aca="false">MAX(-(1-K132),MIN(1-K132,M132+O132+Assumptions!$B$6*P132/Assumptions!$B$21))</f>
        <v>-0.559992533978502</v>
      </c>
      <c r="S132" s="6" t="n">
        <f aca="false">MAX(-(1-K132),MIN(1-K132,M132+O132+Assumptions!$B$7*P132/Assumptions!$B$21))</f>
        <v>-0.54545805300978</v>
      </c>
      <c r="T132" s="10" t="n">
        <f aca="false">J132*((1-K132)+Q132)/2</f>
        <v>1667.84441357786</v>
      </c>
      <c r="U132" s="10" t="n">
        <f aca="false">J132*((1-K132)-Q132)/2</f>
        <v>6926.88734187114</v>
      </c>
      <c r="V132" s="10" t="n">
        <f aca="false">J132*((1-K132)+R132)/2</f>
        <v>1838.98175222888</v>
      </c>
      <c r="W132" s="10" t="n">
        <f aca="false">J132*((1-K132)-R132)/2</f>
        <v>6755.75000322012</v>
      </c>
      <c r="X132" s="10" t="n">
        <f aca="false">J132*((1-K132)+S132)/2</f>
        <v>1902.7885623518</v>
      </c>
      <c r="Y132" s="10" t="n">
        <f aca="false">J132*((1-K132)-S132)/2</f>
        <v>6691.9431930972</v>
      </c>
      <c r="Z132" s="6" t="n">
        <f aca="false">MAX(-(1-K132),MIN(1-K132,((G132-H132)/C132)+O132+Assumptions!$B$6*P132/Assumptions!$B$21))</f>
        <v>-0.575772007005164</v>
      </c>
      <c r="AA132" s="10" t="n">
        <f aca="false">B132*((1-K132)+Z132)/2</f>
        <v>260.415582199619</v>
      </c>
      <c r="AB132" s="10" t="n">
        <f aca="false">B132*((1-K132)-Z132)/2</f>
        <v>1004.31301525029</v>
      </c>
      <c r="AC132" s="10" t="n">
        <f aca="false">J132-B132</f>
        <v>7488.06036269763</v>
      </c>
      <c r="AD132" s="10" t="n">
        <f aca="false">V132-AA132</f>
        <v>1578.56617002926</v>
      </c>
      <c r="AE132" s="10" t="n">
        <f aca="false">W132-AB132</f>
        <v>5751.43698796983</v>
      </c>
      <c r="AF132" s="6" t="n">
        <f aca="false">IF(AC132&gt;0,(AD132-AE132)/AC132,0)</f>
        <v>-0.557269922492621</v>
      </c>
      <c r="AG132" s="6" t="n">
        <f aca="false">R132-M132</f>
        <v>0.0413146555639822</v>
      </c>
      <c r="AH132" s="2" t="str">
        <f aca="false">IF(V132&gt;W132,"D","R")</f>
        <v>R</v>
      </c>
    </row>
    <row r="133" customFormat="false" ht="15" hidden="false" customHeight="false" outlineLevel="0" collapsed="false">
      <c r="A133" s="2" t="s">
        <v>236</v>
      </c>
      <c r="B133" s="20" t="n">
        <v>142</v>
      </c>
      <c r="C133" s="20" t="n">
        <v>741</v>
      </c>
      <c r="D133" s="20" t="n">
        <v>1567</v>
      </c>
      <c r="E133" s="20" t="n">
        <v>916</v>
      </c>
      <c r="F133" s="20" t="n">
        <v>638</v>
      </c>
      <c r="G133" s="20" t="n">
        <v>416</v>
      </c>
      <c r="H133" s="20" t="n">
        <v>320</v>
      </c>
      <c r="I133" s="21" t="n">
        <v>0.162721893491124</v>
      </c>
      <c r="J133" s="22" t="n">
        <f aca="false">B133*D133/C133*Assumptions!$B$20</f>
        <v>1422.98525300093</v>
      </c>
      <c r="K133" s="6" t="n">
        <f aca="false">(D133-E133-F133)/D133</f>
        <v>0.00829610721123165</v>
      </c>
      <c r="L133" s="6" t="n">
        <f aca="false">E133/(E133+F133)</f>
        <v>0.58944658944659</v>
      </c>
      <c r="M133" s="6" t="n">
        <f aca="false">(E133-F133)/D133</f>
        <v>0.177409061901723</v>
      </c>
      <c r="N133" s="6" t="n">
        <f aca="false">(I133-Assumptions!$B$10)-(M133-Assumptions!$B$8)</f>
        <v>0.01680814495324</v>
      </c>
      <c r="O133" s="6" t="n">
        <f aca="false">Assumptions!$B$4*N133</f>
        <v>0.00840407247662001</v>
      </c>
      <c r="P133" s="23" t="n">
        <f aca="false">4*L133*(1-L133)</f>
        <v>0.967997230545493</v>
      </c>
      <c r="Q133" s="6" t="n">
        <f aca="false">MAX(-(1-K133),MIN(1-K133,M133+O133+Assumptions!$B$5*P133/Assumptions!$B$21))</f>
        <v>0.185813134378343</v>
      </c>
      <c r="R133" s="6" t="n">
        <f aca="false">MAX(-(1-K133),MIN(1-K133,M133+O133+Assumptions!$B$6*P133/Assumptions!$B$21))</f>
        <v>0.246416191947277</v>
      </c>
      <c r="S133" s="6" t="n">
        <f aca="false">MAX(-(1-K133),MIN(1-K133,M133+O133+Assumptions!$B$7*P133/Assumptions!$B$21))</f>
        <v>0.269011423459291</v>
      </c>
      <c r="T133" s="10" t="n">
        <f aca="false">J133*((1-K133)+Q133)/2</f>
        <v>837.794682408145</v>
      </c>
      <c r="U133" s="10" t="n">
        <f aca="false">J133*((1-K133)-Q133)/2</f>
        <v>573.385332373884</v>
      </c>
      <c r="V133" s="10" t="n">
        <f aca="false">J133*((1-K133)+R133)/2</f>
        <v>880.913311011825</v>
      </c>
      <c r="W133" s="10" t="n">
        <f aca="false">J133*((1-K133)-R133)/2</f>
        <v>530.266703770204</v>
      </c>
      <c r="X133" s="10" t="n">
        <f aca="false">J133*((1-K133)+S133)/2</f>
        <v>896.989651626694</v>
      </c>
      <c r="Y133" s="10" t="n">
        <f aca="false">J133*((1-K133)-S133)/2</f>
        <v>514.190363155335</v>
      </c>
      <c r="Z133" s="6" t="n">
        <f aca="false">MAX(-(1-K133),MIN(1-K133,((G133-H133)/C133)+O133+Assumptions!$B$6*P133/Assumptions!$B$21))</f>
        <v>0.198561785915999</v>
      </c>
      <c r="AA133" s="10" t="n">
        <f aca="false">B133*((1-K133)+Z133)/2</f>
        <v>84.5088631880385</v>
      </c>
      <c r="AB133" s="10" t="n">
        <f aca="false">B133*((1-K133)-Z133)/2</f>
        <v>56.3130895879666</v>
      </c>
      <c r="AC133" s="10" t="n">
        <f aca="false">J133-B133</f>
        <v>1280.98525300093</v>
      </c>
      <c r="AD133" s="10" t="n">
        <f aca="false">V133-AA133</f>
        <v>796.404447823786</v>
      </c>
      <c r="AE133" s="10" t="n">
        <f aca="false">W133-AB133</f>
        <v>473.953614182238</v>
      </c>
      <c r="AF133" s="6" t="n">
        <f aca="false">IF(AC133&gt;0,(AD133-AE133)/AC133,0)</f>
        <v>0.251720956885454</v>
      </c>
      <c r="AG133" s="6" t="n">
        <f aca="false">R133-M133</f>
        <v>0.0690071300455539</v>
      </c>
      <c r="AH133" s="2" t="str">
        <f aca="false">IF(V133&gt;W133,"D","R")</f>
        <v>D</v>
      </c>
    </row>
    <row r="134" customFormat="false" ht="15" hidden="false" customHeight="false" outlineLevel="0" collapsed="false">
      <c r="A134" s="2" t="s">
        <v>237</v>
      </c>
      <c r="B134" s="20" t="n">
        <v>1203</v>
      </c>
      <c r="C134" s="20" t="n">
        <v>5401</v>
      </c>
      <c r="D134" s="20" t="n">
        <v>9580</v>
      </c>
      <c r="E134" s="20" t="n">
        <v>4894</v>
      </c>
      <c r="F134" s="20" t="n">
        <v>4590</v>
      </c>
      <c r="G134" s="20" t="n">
        <v>2908</v>
      </c>
      <c r="H134" s="20" t="n">
        <v>2420</v>
      </c>
      <c r="I134" s="21" t="n">
        <v>0.0221595153124741</v>
      </c>
      <c r="J134" s="22" t="n">
        <f aca="false">B134*D134/C134*Assumptions!$B$20</f>
        <v>10111.5614522594</v>
      </c>
      <c r="K134" s="6" t="n">
        <f aca="false">(D134-E134-F134)/D134</f>
        <v>0.0100208768267223</v>
      </c>
      <c r="L134" s="6" t="n">
        <f aca="false">E134/(E134+F134)</f>
        <v>0.51602699283003</v>
      </c>
      <c r="M134" s="6" t="n">
        <f aca="false">(E134-F134)/D134</f>
        <v>0.0317327766179541</v>
      </c>
      <c r="N134" s="6" t="n">
        <f aca="false">(I134-Assumptions!$B$10)-(M134-Assumptions!$B$8)</f>
        <v>0.0219220520583587</v>
      </c>
      <c r="O134" s="6" t="n">
        <f aca="false">Assumptions!$B$4*N134</f>
        <v>0.0109610260291794</v>
      </c>
      <c r="P134" s="23" t="n">
        <f aca="false">4*L134*(1-L134)</f>
        <v>0.998972542003305</v>
      </c>
      <c r="Q134" s="6" t="n">
        <f aca="false">MAX(-(1-K134),MIN(1-K134,M134+O134+Assumptions!$B$5*P134/Assumptions!$B$21))</f>
        <v>0.0426938026471335</v>
      </c>
      <c r="R134" s="6" t="n">
        <f aca="false">MAX(-(1-K134),MIN(1-K134,M134+O134+Assumptions!$B$6*P134/Assumptions!$B$21))</f>
        <v>0.105236120499318</v>
      </c>
      <c r="S134" s="6" t="n">
        <f aca="false">MAX(-(1-K134),MIN(1-K134,M134+O134+Assumptions!$B$7*P134/Assumptions!$B$21))</f>
        <v>0.128554385416244</v>
      </c>
      <c r="T134" s="10" t="n">
        <f aca="false">J134*((1-K134)+Q134)/2</f>
        <v>5220.96787475878</v>
      </c>
      <c r="U134" s="10" t="n">
        <f aca="false">J134*((1-K134)-Q134)/2</f>
        <v>4789.26686566165</v>
      </c>
      <c r="V134" s="10" t="n">
        <f aca="false">J134*((1-K134)+R134)/2</f>
        <v>5537.16811992333</v>
      </c>
      <c r="W134" s="10" t="n">
        <f aca="false">J134*((1-K134)-R134)/2</f>
        <v>4473.0666204971</v>
      </c>
      <c r="X134" s="10" t="n">
        <f aca="false">J134*((1-K134)+S134)/2</f>
        <v>5655.06015425711</v>
      </c>
      <c r="Y134" s="10" t="n">
        <f aca="false">J134*((1-K134)-S134)/2</f>
        <v>4355.17458616332</v>
      </c>
      <c r="Z134" s="6" t="n">
        <f aca="false">MAX(-(1-K134),MIN(1-K134,((G134-H134)/C134)+O134+Assumptions!$B$6*P134/Assumptions!$B$21))</f>
        <v>0.163856982096509</v>
      </c>
      <c r="AA134" s="10" t="n">
        <f aca="false">B134*((1-K134)+Z134)/2</f>
        <v>694.032417319777</v>
      </c>
      <c r="AB134" s="10" t="n">
        <f aca="false">B134*((1-K134)-Z134)/2</f>
        <v>496.912467857676</v>
      </c>
      <c r="AC134" s="10" t="n">
        <f aca="false">J134-B134</f>
        <v>8908.56145225935</v>
      </c>
      <c r="AD134" s="10" t="n">
        <f aca="false">V134-AA134</f>
        <v>4843.13570260355</v>
      </c>
      <c r="AE134" s="10" t="n">
        <f aca="false">W134-AB134</f>
        <v>3976.15415263943</v>
      </c>
      <c r="AF134" s="6" t="n">
        <f aca="false">IF(AC134&gt;0,(AD134-AE134)/AC134,0)</f>
        <v>0.0973200392240928</v>
      </c>
      <c r="AG134" s="6" t="n">
        <f aca="false">R134-M134</f>
        <v>0.0735033438813638</v>
      </c>
      <c r="AH134" s="2" t="str">
        <f aca="false">IF(V134&gt;W134,"D","R")</f>
        <v>D</v>
      </c>
    </row>
    <row r="135" customFormat="false" ht="15" hidden="false" customHeight="false" outlineLevel="0" collapsed="false">
      <c r="A135" s="2" t="s">
        <v>238</v>
      </c>
      <c r="B135" s="20" t="n">
        <v>251</v>
      </c>
      <c r="C135" s="20" t="n">
        <v>1160</v>
      </c>
      <c r="D135" s="20" t="n">
        <v>2849</v>
      </c>
      <c r="E135" s="20" t="n">
        <v>1688</v>
      </c>
      <c r="F135" s="20" t="n">
        <v>1118</v>
      </c>
      <c r="G135" s="20" t="n">
        <v>690</v>
      </c>
      <c r="H135" s="20" t="n">
        <v>445</v>
      </c>
      <c r="I135" s="21" t="n">
        <v>0.119857946137911</v>
      </c>
      <c r="J135" s="22" t="n">
        <f aca="false">B135*D135/C135*Assumptions!$B$20</f>
        <v>2921.25486018958</v>
      </c>
      <c r="K135" s="6" t="n">
        <f aca="false">(D135-E135-F135)/D135</f>
        <v>0.0150930150930151</v>
      </c>
      <c r="L135" s="6" t="n">
        <f aca="false">E135/(E135+F135)</f>
        <v>0.601568068424804</v>
      </c>
      <c r="M135" s="6" t="n">
        <f aca="false">(E135-F135)/D135</f>
        <v>0.2000702000702</v>
      </c>
      <c r="N135" s="6" t="n">
        <f aca="false">(I135-Assumptions!$B$10)-(M135-Assumptions!$B$8)</f>
        <v>-0.0487169405684507</v>
      </c>
      <c r="O135" s="6" t="n">
        <f aca="false">Assumptions!$B$4*N135</f>
        <v>-0.0243584702842254</v>
      </c>
      <c r="P135" s="23" t="n">
        <f aca="false">4*L135*(1-L135)</f>
        <v>0.958735709905817</v>
      </c>
      <c r="Q135" s="6" t="n">
        <f aca="false">MAX(-(1-K135),MIN(1-K135,M135+O135+Assumptions!$B$5*P135/Assumptions!$B$21))</f>
        <v>0.175711729785975</v>
      </c>
      <c r="R135" s="6" t="n">
        <f aca="false">MAX(-(1-K135),MIN(1-K135,M135+O135+Assumptions!$B$6*P135/Assumptions!$B$21))</f>
        <v>0.235734954633501</v>
      </c>
      <c r="S135" s="6" t="n">
        <f aca="false">MAX(-(1-K135),MIN(1-K135,M135+O135+Assumptions!$B$7*P135/Assumptions!$B$21))</f>
        <v>0.258114001432994</v>
      </c>
      <c r="T135" s="10" t="n">
        <f aca="false">J135*((1-K135)+Q135)/2</f>
        <v>1695.2315305619</v>
      </c>
      <c r="U135" s="10" t="n">
        <f aca="false">J135*((1-K135)-Q135)/2</f>
        <v>1181.9327859323</v>
      </c>
      <c r="V135" s="10" t="n">
        <f aca="false">J135*((1-K135)+R135)/2</f>
        <v>1782.90309921694</v>
      </c>
      <c r="W135" s="10" t="n">
        <f aca="false">J135*((1-K135)-R135)/2</f>
        <v>1094.26121727726</v>
      </c>
      <c r="X135" s="10" t="n">
        <f aca="false">J135*((1-K135)+S135)/2</f>
        <v>1815.59054883166</v>
      </c>
      <c r="Y135" s="10" t="n">
        <f aca="false">J135*((1-K135)-S135)/2</f>
        <v>1061.57376766254</v>
      </c>
      <c r="Z135" s="6" t="n">
        <f aca="false">MAX(-(1-K135),MIN(1-K135,((G135-H135)/C135)+O135+Assumptions!$B$6*P135/Assumptions!$B$21))</f>
        <v>0.246871651115025</v>
      </c>
      <c r="AA135" s="10" t="n">
        <f aca="false">B135*((1-K135)+Z135)/2</f>
        <v>154.588218820762</v>
      </c>
      <c r="AB135" s="10" t="n">
        <f aca="false">B135*((1-K135)-Z135)/2</f>
        <v>92.623434390891</v>
      </c>
      <c r="AC135" s="10" t="n">
        <f aca="false">J135-B135</f>
        <v>2670.25486018958</v>
      </c>
      <c r="AD135" s="10" t="n">
        <f aca="false">V135-AA135</f>
        <v>1628.31488039618</v>
      </c>
      <c r="AE135" s="10" t="n">
        <f aca="false">W135-AB135</f>
        <v>1001.63778288636</v>
      </c>
      <c r="AF135" s="6" t="n">
        <f aca="false">IF(AC135&gt;0,(AD135-AE135)/AC135,0)</f>
        <v>0.234688121666904</v>
      </c>
      <c r="AG135" s="6" t="n">
        <f aca="false">R135-M135</f>
        <v>0.035664754563301</v>
      </c>
      <c r="AH135" s="2" t="str">
        <f aca="false">IF(V135&gt;W135,"D","R")</f>
        <v>D</v>
      </c>
    </row>
    <row r="136" customFormat="false" ht="15" hidden="false" customHeight="false" outlineLevel="0" collapsed="false">
      <c r="A136" s="2" t="s">
        <v>239</v>
      </c>
      <c r="B136" s="20" t="n">
        <v>100</v>
      </c>
      <c r="C136" s="20" t="n">
        <v>407</v>
      </c>
      <c r="D136" s="20" t="n">
        <v>797</v>
      </c>
      <c r="E136" s="20" t="n">
        <v>483</v>
      </c>
      <c r="F136" s="20" t="n">
        <v>310</v>
      </c>
      <c r="G136" s="20" t="n">
        <v>235</v>
      </c>
      <c r="H136" s="20" t="n">
        <v>162</v>
      </c>
      <c r="I136" s="21" t="n">
        <v>0.149321266968326</v>
      </c>
      <c r="J136" s="22" t="n">
        <f aca="false">B136*D136/C136*Assumptions!$B$20</f>
        <v>927.95128741095</v>
      </c>
      <c r="K136" s="6" t="n">
        <f aca="false">(D136-E136-F136)/D136</f>
        <v>0.00501882057716437</v>
      </c>
      <c r="L136" s="6" t="n">
        <f aca="false">E136/(E136+F136)</f>
        <v>0.609079445145019</v>
      </c>
      <c r="M136" s="6" t="n">
        <f aca="false">(E136-F136)/D136</f>
        <v>0.217063989962359</v>
      </c>
      <c r="N136" s="6" t="n">
        <f aca="false">(I136-Assumptions!$B$10)-(M136-Assumptions!$B$8)</f>
        <v>-0.0362474096301943</v>
      </c>
      <c r="O136" s="6" t="n">
        <f aca="false">Assumptions!$B$4*N136</f>
        <v>-0.0181237048150971</v>
      </c>
      <c r="P136" s="23" t="n">
        <f aca="false">4*L136*(1-L136)</f>
        <v>0.952406698587419</v>
      </c>
      <c r="Q136" s="6" t="n">
        <f aca="false">MAX(-(1-K136),MIN(1-K136,M136+O136+Assumptions!$B$5*P136/Assumptions!$B$21))</f>
        <v>0.198940285147262</v>
      </c>
      <c r="R136" s="6" t="n">
        <f aca="false">MAX(-(1-K136),MIN(1-K136,M136+O136+Assumptions!$B$6*P136/Assumptions!$B$21))</f>
        <v>0.258567271839161</v>
      </c>
      <c r="S136" s="6" t="n">
        <f aca="false">MAX(-(1-K136),MIN(1-K136,M136+O136+Assumptions!$B$7*P136/Assumptions!$B$21))</f>
        <v>0.280798585286256</v>
      </c>
      <c r="T136" s="10" t="n">
        <f aca="false">J136*((1-K136)+Q136)/2</f>
        <v>553.950480057695</v>
      </c>
      <c r="U136" s="10" t="n">
        <f aca="false">J136*((1-K136)-Q136)/2</f>
        <v>369.343586337392</v>
      </c>
      <c r="V136" s="10" t="n">
        <f aca="false">J136*((1-K136)+R136)/2</f>
        <v>581.615949590286</v>
      </c>
      <c r="W136" s="10" t="n">
        <f aca="false">J136*((1-K136)-R136)/2</f>
        <v>341.6781168048</v>
      </c>
      <c r="X136" s="10" t="n">
        <f aca="false">J136*((1-K136)+S136)/2</f>
        <v>591.93073755732</v>
      </c>
      <c r="Y136" s="10" t="n">
        <f aca="false">J136*((1-K136)-S136)/2</f>
        <v>331.363328837766</v>
      </c>
      <c r="Z136" s="6" t="n">
        <f aca="false">MAX(-(1-K136),MIN(1-K136,((G136-H136)/C136)+O136+Assumptions!$B$6*P136/Assumptions!$B$21))</f>
        <v>0.220864461237982</v>
      </c>
      <c r="AA136" s="10" t="n">
        <f aca="false">B136*((1-K136)+Z136)/2</f>
        <v>60.7922820330409</v>
      </c>
      <c r="AB136" s="10" t="n">
        <f aca="false">B136*((1-K136)-Z136)/2</f>
        <v>38.7058359092427</v>
      </c>
      <c r="AC136" s="10" t="n">
        <f aca="false">J136-B136</f>
        <v>827.95128741095</v>
      </c>
      <c r="AD136" s="10" t="n">
        <f aca="false">V136-AA136</f>
        <v>520.823667557246</v>
      </c>
      <c r="AE136" s="10" t="n">
        <f aca="false">W136-AB136</f>
        <v>302.972280895557</v>
      </c>
      <c r="AF136" s="6" t="n">
        <f aca="false">IF(AC136&gt;0,(AD136-AE136)/AC136,0)</f>
        <v>0.263121019284748</v>
      </c>
      <c r="AG136" s="6" t="n">
        <f aca="false">R136-M136</f>
        <v>0.0415032818768023</v>
      </c>
      <c r="AH136" s="2" t="str">
        <f aca="false">IF(V136&gt;W136,"D","R")</f>
        <v>D</v>
      </c>
    </row>
    <row r="137" customFormat="false" ht="15" hidden="false" customHeight="false" outlineLevel="0" collapsed="false">
      <c r="A137" s="2" t="s">
        <v>240</v>
      </c>
      <c r="B137" s="20" t="n">
        <v>580</v>
      </c>
      <c r="C137" s="20" t="n">
        <v>3635</v>
      </c>
      <c r="D137" s="20" t="n">
        <v>6500</v>
      </c>
      <c r="E137" s="20" t="n">
        <v>1525</v>
      </c>
      <c r="F137" s="20" t="n">
        <v>4866</v>
      </c>
      <c r="G137" s="20" t="n">
        <v>896</v>
      </c>
      <c r="H137" s="20" t="n">
        <v>2670</v>
      </c>
      <c r="I137" s="21" t="n">
        <v>-0.534304511278195</v>
      </c>
      <c r="J137" s="22" t="n">
        <f aca="false">B137*D137/C137*Assumptions!$B$20</f>
        <v>4914.713448784</v>
      </c>
      <c r="K137" s="6" t="n">
        <f aca="false">(D137-E137-F137)/D137</f>
        <v>0.0167692307692308</v>
      </c>
      <c r="L137" s="6" t="n">
        <f aca="false">E137/(E137+F137)</f>
        <v>0.238616804881865</v>
      </c>
      <c r="M137" s="6" t="n">
        <f aca="false">(E137-F137)/D137</f>
        <v>-0.514</v>
      </c>
      <c r="N137" s="6" t="n">
        <f aca="false">(I137-Assumptions!$B$10)-(M137-Assumptions!$B$8)</f>
        <v>0.0111908020856433</v>
      </c>
      <c r="O137" s="6" t="n">
        <f aca="false">Assumptions!$B$4*N137</f>
        <v>0.00559540104282164</v>
      </c>
      <c r="P137" s="23" t="n">
        <f aca="false">4*L137*(1-L137)</f>
        <v>0.72671530123934</v>
      </c>
      <c r="Q137" s="6" t="n">
        <f aca="false">MAX(-(1-K137),MIN(1-K137,M137+O137+Assumptions!$B$5*P137/Assumptions!$B$21))</f>
        <v>-0.508404598957178</v>
      </c>
      <c r="R137" s="6" t="n">
        <f aca="false">MAX(-(1-K137),MIN(1-K137,M137+O137+Assumptions!$B$6*P137/Assumptions!$B$21))</f>
        <v>-0.462907393131068</v>
      </c>
      <c r="S137" s="6" t="n">
        <f aca="false">MAX(-(1-K137),MIN(1-K137,M137+O137+Assumptions!$B$7*P137/Assumptions!$B$21))</f>
        <v>-0.445944224274094</v>
      </c>
      <c r="T137" s="10" t="n">
        <f aca="false">J137*((1-K137)+Q137)/2</f>
        <v>1166.81728243911</v>
      </c>
      <c r="U137" s="10" t="n">
        <f aca="false">J137*((1-K137)-Q137)/2</f>
        <v>3665.48020235759</v>
      </c>
      <c r="V137" s="10" t="n">
        <f aca="false">J137*((1-K137)+R137)/2</f>
        <v>1278.62014711695</v>
      </c>
      <c r="W137" s="10" t="n">
        <f aca="false">J137*((1-K137)-R137)/2</f>
        <v>3553.67733767975</v>
      </c>
      <c r="X137" s="10" t="n">
        <f aca="false">J137*((1-K137)+S137)/2</f>
        <v>1320.30470417463</v>
      </c>
      <c r="Y137" s="10" t="n">
        <f aca="false">J137*((1-K137)-S137)/2</f>
        <v>3511.99278062207</v>
      </c>
      <c r="Z137" s="6" t="n">
        <f aca="false">MAX(-(1-K137),MIN(1-K137,((G137-H137)/C137)+O137+Assumptions!$B$6*P137/Assumptions!$B$21))</f>
        <v>-0.436940405510711</v>
      </c>
      <c r="AA137" s="10" t="n">
        <f aca="false">B137*((1-K137)+Z137)/2</f>
        <v>158.424205478817</v>
      </c>
      <c r="AB137" s="10" t="n">
        <f aca="false">B137*((1-K137)-Z137)/2</f>
        <v>411.849640675029</v>
      </c>
      <c r="AC137" s="10" t="n">
        <f aca="false">J137-B137</f>
        <v>4334.713448784</v>
      </c>
      <c r="AD137" s="10" t="n">
        <f aca="false">V137-AA137</f>
        <v>1120.19594163813</v>
      </c>
      <c r="AE137" s="10" t="n">
        <f aca="false">W137-AB137</f>
        <v>3141.82769700472</v>
      </c>
      <c r="AF137" s="6" t="n">
        <f aca="false">IF(AC137&gt;0,(AD137-AE137)/AC137,0)</f>
        <v>-0.466381867971852</v>
      </c>
      <c r="AG137" s="6" t="n">
        <f aca="false">R137-M137</f>
        <v>0.0510926068689317</v>
      </c>
      <c r="AH137" s="2" t="str">
        <f aca="false">IF(V137&gt;W137,"D","R")</f>
        <v>R</v>
      </c>
    </row>
    <row r="138" customFormat="false" ht="15" hidden="false" customHeight="false" outlineLevel="0" collapsed="false">
      <c r="A138" s="2" t="s">
        <v>241</v>
      </c>
      <c r="B138" s="20" t="n">
        <v>366</v>
      </c>
      <c r="C138" s="20" t="n">
        <v>1914</v>
      </c>
      <c r="D138" s="20" t="n">
        <v>3200</v>
      </c>
      <c r="E138" s="20" t="n">
        <v>1145</v>
      </c>
      <c r="F138" s="20" t="n">
        <v>2020</v>
      </c>
      <c r="G138" s="20" t="n">
        <v>588</v>
      </c>
      <c r="H138" s="20" t="n">
        <v>1285</v>
      </c>
      <c r="I138" s="21" t="n">
        <v>-0.309894525364139</v>
      </c>
      <c r="J138" s="22" t="n">
        <f aca="false">B138*D138/C138*Assumptions!$B$20</f>
        <v>2899.68216077396</v>
      </c>
      <c r="K138" s="6" t="n">
        <f aca="false">(D138-E138-F138)/D138</f>
        <v>0.0109375</v>
      </c>
      <c r="L138" s="6" t="n">
        <f aca="false">E138/(E138+F138)</f>
        <v>0.361769352290679</v>
      </c>
      <c r="M138" s="6" t="n">
        <f aca="false">(E138-F138)/D138</f>
        <v>-0.2734375</v>
      </c>
      <c r="N138" s="6" t="n">
        <f aca="false">(I138-Assumptions!$B$10)-(M138-Assumptions!$B$8)</f>
        <v>-0.00496171200029988</v>
      </c>
      <c r="O138" s="6" t="n">
        <f aca="false">Assumptions!$B$4*N138</f>
        <v>-0.00248085600014994</v>
      </c>
      <c r="P138" s="23" t="n">
        <f aca="false">4*L138*(1-L138)</f>
        <v>0.923569152135447</v>
      </c>
      <c r="Q138" s="6" t="n">
        <f aca="false">MAX(-(1-K138),MIN(1-K138,M138+O138+Assumptions!$B$5*P138/Assumptions!$B$21))</f>
        <v>-0.27591835600015</v>
      </c>
      <c r="R138" s="6" t="n">
        <f aca="false">MAX(-(1-K138),MIN(1-K138,M138+O138+Assumptions!$B$6*P138/Assumptions!$B$21))</f>
        <v>-0.21809679129979</v>
      </c>
      <c r="S138" s="6" t="n">
        <f aca="false">MAX(-(1-K138),MIN(1-K138,M138+O138+Assumptions!$B$7*P138/Assumptions!$B$21))</f>
        <v>-0.196538611016468</v>
      </c>
      <c r="T138" s="10" t="n">
        <f aca="false">J138*((1-K138)+Q138)/2</f>
        <v>1033.94567620839</v>
      </c>
      <c r="U138" s="10" t="n">
        <f aca="false">J138*((1-K138)-Q138)/2</f>
        <v>1834.0212109321</v>
      </c>
      <c r="V138" s="10" t="n">
        <f aca="false">J138*((1-K138)+R138)/2</f>
        <v>1117.77775604323</v>
      </c>
      <c r="W138" s="10" t="n">
        <f aca="false">J138*((1-K138)-R138)/2</f>
        <v>1750.18913109727</v>
      </c>
      <c r="X138" s="10" t="n">
        <f aca="false">J138*((1-K138)+S138)/2</f>
        <v>1149.03369143637</v>
      </c>
      <c r="Y138" s="10" t="n">
        <f aca="false">J138*((1-K138)-S138)/2</f>
        <v>1718.93319570412</v>
      </c>
      <c r="Z138" s="6" t="n">
        <f aca="false">MAX(-(1-K138),MIN(1-K138,((G138-H138)/C138)+O138+Assumptions!$B$6*P138/Assumptions!$B$21))</f>
        <v>-0.308818120975861</v>
      </c>
      <c r="AA138" s="10" t="n">
        <f aca="false">B138*((1-K138)+Z138)/2</f>
        <v>124.484721361418</v>
      </c>
      <c r="AB138" s="10" t="n">
        <f aca="false">B138*((1-K138)-Z138)/2</f>
        <v>237.512153638582</v>
      </c>
      <c r="AC138" s="10" t="n">
        <f aca="false">J138-B138</f>
        <v>2533.68216077396</v>
      </c>
      <c r="AD138" s="10" t="n">
        <f aca="false">V138-AA138</f>
        <v>993.293034681808</v>
      </c>
      <c r="AE138" s="10" t="n">
        <f aca="false">W138-AB138</f>
        <v>1512.67697745868</v>
      </c>
      <c r="AF138" s="6" t="n">
        <f aca="false">IF(AC138&gt;0,(AD138-AE138)/AC138,0)</f>
        <v>-0.20499175106408</v>
      </c>
      <c r="AG138" s="6" t="n">
        <f aca="false">R138-M138</f>
        <v>0.0553407087002105</v>
      </c>
      <c r="AH138" s="2" t="str">
        <f aca="false">IF(V138&gt;W138,"D","R")</f>
        <v>R</v>
      </c>
    </row>
    <row r="139" customFormat="false" ht="15" hidden="false" customHeight="false" outlineLevel="0" collapsed="false">
      <c r="A139" s="2" t="s">
        <v>242</v>
      </c>
      <c r="B139" s="20" t="n">
        <v>296</v>
      </c>
      <c r="C139" s="20" t="n">
        <v>1608</v>
      </c>
      <c r="D139" s="20" t="n">
        <v>3400</v>
      </c>
      <c r="E139" s="20" t="n">
        <v>1032</v>
      </c>
      <c r="F139" s="20" t="n">
        <v>2340</v>
      </c>
      <c r="G139" s="20" t="n">
        <v>470</v>
      </c>
      <c r="H139" s="20" t="n">
        <v>1118</v>
      </c>
      <c r="I139" s="21" t="n">
        <v>-0.392975794969151</v>
      </c>
      <c r="J139" s="22" t="n">
        <f aca="false">B139*D139/C139*Assumptions!$B$20</f>
        <v>2965.82724309526</v>
      </c>
      <c r="K139" s="6" t="n">
        <f aca="false">(D139-E139-F139)/D139</f>
        <v>0.00823529411764706</v>
      </c>
      <c r="L139" s="6" t="n">
        <f aca="false">E139/(E139+F139)</f>
        <v>0.306049822064057</v>
      </c>
      <c r="M139" s="6" t="n">
        <f aca="false">(E139-F139)/D139</f>
        <v>-0.384705882352941</v>
      </c>
      <c r="N139" s="6" t="n">
        <f aca="false">(I139-Assumptions!$B$10)-(M139-Assumptions!$B$8)</f>
        <v>0.0232254007476294</v>
      </c>
      <c r="O139" s="6" t="n">
        <f aca="false">Assumptions!$B$4*N139</f>
        <v>0.0116127003738147</v>
      </c>
      <c r="P139" s="23" t="n">
        <f aca="false">4*L139*(1-L139)</f>
        <v>0.849533313914464</v>
      </c>
      <c r="Q139" s="6" t="n">
        <f aca="false">MAX(-(1-K139),MIN(1-K139,M139+O139+Assumptions!$B$5*P139/Assumptions!$B$21))</f>
        <v>-0.373093181979127</v>
      </c>
      <c r="R139" s="6" t="n">
        <f aca="false">MAX(-(1-K139),MIN(1-K139,M139+O139+Assumptions!$B$6*P139/Assumptions!$B$21))</f>
        <v>-0.3199067526121</v>
      </c>
      <c r="S139" s="6" t="n">
        <f aca="false">MAX(-(1-K139),MIN(1-K139,M139+O139+Assumptions!$B$7*P139/Assumptions!$B$21))</f>
        <v>-0.300076735232557</v>
      </c>
      <c r="T139" s="10" t="n">
        <f aca="false">J139*((1-K139)+Q139)/2</f>
        <v>917.436430059724</v>
      </c>
      <c r="U139" s="10" t="n">
        <f aca="false">J139*((1-K139)-Q139)/2</f>
        <v>2023.96635338651</v>
      </c>
      <c r="V139" s="10" t="n">
        <f aca="false">J139*((1-K139)+R139)/2</f>
        <v>996.307310649569</v>
      </c>
      <c r="W139" s="10" t="n">
        <f aca="false">J139*((1-K139)-R139)/2</f>
        <v>1945.09547279667</v>
      </c>
      <c r="X139" s="10" t="n">
        <f aca="false">J139*((1-K139)+S139)/2</f>
        <v>1025.71351353722</v>
      </c>
      <c r="Y139" s="10" t="n">
        <f aca="false">J139*((1-K139)-S139)/2</f>
        <v>1915.68926990902</v>
      </c>
      <c r="Z139" s="6" t="n">
        <f aca="false">MAX(-(1-K139),MIN(1-K139,((G139-H139)/C139)+O139+Assumptions!$B$6*P139/Assumptions!$B$21))</f>
        <v>-0.338185944886024</v>
      </c>
      <c r="AA139" s="10" t="n">
        <f aca="false">B139*((1-K139)+Z139)/2</f>
        <v>96.7296566274567</v>
      </c>
      <c r="AB139" s="10" t="n">
        <f aca="false">B139*((1-K139)-Z139)/2</f>
        <v>196.83269631372</v>
      </c>
      <c r="AC139" s="10" t="n">
        <f aca="false">J139-B139</f>
        <v>2669.82724309526</v>
      </c>
      <c r="AD139" s="10" t="n">
        <f aca="false">V139-AA139</f>
        <v>899.577654022112</v>
      </c>
      <c r="AE139" s="10" t="n">
        <f aca="false">W139-AB139</f>
        <v>1748.26277648295</v>
      </c>
      <c r="AF139" s="6" t="n">
        <f aca="false">IF(AC139&gt;0,(AD139-AE139)/AC139,0)</f>
        <v>-0.317880164215013</v>
      </c>
      <c r="AG139" s="6" t="n">
        <f aca="false">R139-M139</f>
        <v>0.0647991297408415</v>
      </c>
      <c r="AH139" s="2" t="str">
        <f aca="false">IF(V139&gt;W139,"D","R")</f>
        <v>R</v>
      </c>
    </row>
    <row r="140" customFormat="false" ht="15" hidden="false" customHeight="false" outlineLevel="0" collapsed="false">
      <c r="A140" s="2" t="s">
        <v>243</v>
      </c>
      <c r="B140" s="20" t="n">
        <v>384</v>
      </c>
      <c r="C140" s="20" t="n">
        <v>1736</v>
      </c>
      <c r="D140" s="20" t="n">
        <v>3638</v>
      </c>
      <c r="E140" s="20" t="n">
        <v>1904</v>
      </c>
      <c r="F140" s="20" t="n">
        <v>1695</v>
      </c>
      <c r="G140" s="20" t="n">
        <v>974</v>
      </c>
      <c r="H140" s="20" t="n">
        <v>732</v>
      </c>
      <c r="I140" s="21" t="n">
        <v>0.0410043768716886</v>
      </c>
      <c r="J140" s="22" t="n">
        <f aca="false">B140*D140/C140*Assumptions!$B$20</f>
        <v>3813.339435581</v>
      </c>
      <c r="K140" s="6" t="n">
        <f aca="false">(D140-E140-F140)/D140</f>
        <v>0.0107201759208356</v>
      </c>
      <c r="L140" s="6" t="n">
        <f aca="false">E140/(E140+F140)</f>
        <v>0.529035843289803</v>
      </c>
      <c r="M140" s="6" t="n">
        <f aca="false">(E140-F140)/D140</f>
        <v>0.0574491478834525</v>
      </c>
      <c r="N140" s="6" t="n">
        <f aca="false">(I140-Assumptions!$B$10)-(M140-Assumptions!$B$8)</f>
        <v>0.0150505423520748</v>
      </c>
      <c r="O140" s="6" t="n">
        <f aca="false">Assumptions!$B$4*N140</f>
        <v>0.00752527117603742</v>
      </c>
      <c r="P140" s="23" t="n">
        <f aca="false">4*L140*(1-L140)</f>
        <v>0.9966276792178</v>
      </c>
      <c r="Q140" s="6" t="n">
        <f aca="false">MAX(-(1-K140),MIN(1-K140,M140+O140+Assumptions!$B$5*P140/Assumptions!$B$21))</f>
        <v>0.0649744190594899</v>
      </c>
      <c r="R140" s="6" t="n">
        <f aca="false">MAX(-(1-K140),MIN(1-K140,M140+O140+Assumptions!$B$6*P140/Assumptions!$B$21))</f>
        <v>0.127369932923092</v>
      </c>
      <c r="S140" s="6" t="n">
        <f aca="false">MAX(-(1-K140),MIN(1-K140,M140+O140+Assumptions!$B$7*P140/Assumptions!$B$21))</f>
        <v>0.150633463471126</v>
      </c>
      <c r="T140" s="10" t="n">
        <f aca="false">J140*((1-K140)+Q140)/2</f>
        <v>2010.11464024462</v>
      </c>
      <c r="U140" s="10" t="n">
        <f aca="false">J140*((1-K140)-Q140)/2</f>
        <v>1762.3451257411</v>
      </c>
      <c r="V140" s="10" t="n">
        <f aca="false">J140*((1-K140)+R140)/2</f>
        <v>2129.08227705432</v>
      </c>
      <c r="W140" s="10" t="n">
        <f aca="false">J140*((1-K140)-R140)/2</f>
        <v>1643.37748893139</v>
      </c>
      <c r="X140" s="10" t="n">
        <f aca="false">J140*((1-K140)+S140)/2</f>
        <v>2173.43814627915</v>
      </c>
      <c r="Y140" s="10" t="n">
        <f aca="false">J140*((1-K140)-S140)/2</f>
        <v>1599.02161970656</v>
      </c>
      <c r="Z140" s="6" t="n">
        <f aca="false">MAX(-(1-K140),MIN(1-K140,((G140-H140)/C140)+O140+Assumptions!$B$6*P140/Assumptions!$B$21))</f>
        <v>0.209321706698625</v>
      </c>
      <c r="AA140" s="10" t="n">
        <f aca="false">B140*((1-K140)+Z140)/2</f>
        <v>230.131493909336</v>
      </c>
      <c r="AB140" s="10" t="n">
        <f aca="false">B140*((1-K140)-Z140)/2</f>
        <v>149.751958537064</v>
      </c>
      <c r="AC140" s="10" t="n">
        <f aca="false">J140-B140</f>
        <v>3429.339435581</v>
      </c>
      <c r="AD140" s="10" t="n">
        <f aca="false">V140-AA140</f>
        <v>1898.95078314499</v>
      </c>
      <c r="AE140" s="10" t="n">
        <f aca="false">W140-AB140</f>
        <v>1493.62553039433</v>
      </c>
      <c r="AF140" s="6" t="n">
        <f aca="false">IF(AC140&gt;0,(AD140-AE140)/AC140,0)</f>
        <v>0.118193389824647</v>
      </c>
      <c r="AG140" s="6" t="n">
        <f aca="false">R140-M140</f>
        <v>0.0699207850396391</v>
      </c>
      <c r="AH140" s="2" t="str">
        <f aca="false">IF(V140&gt;W140,"D","R")</f>
        <v>D</v>
      </c>
    </row>
    <row r="141" customFormat="false" ht="15" hidden="false" customHeight="false" outlineLevel="0" collapsed="false">
      <c r="A141" s="2" t="s">
        <v>244</v>
      </c>
      <c r="B141" s="20" t="n">
        <v>2655</v>
      </c>
      <c r="C141" s="20" t="n">
        <v>10544</v>
      </c>
      <c r="D141" s="20" t="n">
        <v>17180</v>
      </c>
      <c r="E141" s="20" t="n">
        <v>6436</v>
      </c>
      <c r="F141" s="20" t="n">
        <v>10481</v>
      </c>
      <c r="G141" s="20" t="n">
        <v>4018</v>
      </c>
      <c r="H141" s="20" t="n">
        <v>6326</v>
      </c>
      <c r="I141" s="21" t="n">
        <v>-0.241077898550725</v>
      </c>
      <c r="J141" s="22" t="n">
        <f aca="false">B141*D141/C141*Assumptions!$B$20</f>
        <v>20499.5134875586</v>
      </c>
      <c r="K141" s="6" t="n">
        <f aca="false">(D141-E141-F141)/D141</f>
        <v>0.0153084982537835</v>
      </c>
      <c r="L141" s="6" t="n">
        <f aca="false">E141/(E141+F141)</f>
        <v>0.38044570550334</v>
      </c>
      <c r="M141" s="6" t="n">
        <f aca="false">(E141-F141)/D141</f>
        <v>-0.235448195576251</v>
      </c>
      <c r="N141" s="6" t="n">
        <f aca="false">(I141-Assumptions!$B$10)-(M141-Assumptions!$B$8)</f>
        <v>0.0258656103893656</v>
      </c>
      <c r="O141" s="6" t="n">
        <f aca="false">Assumptions!$B$4*N141</f>
        <v>0.0129328051946828</v>
      </c>
      <c r="P141" s="23" t="n">
        <f aca="false">4*L141*(1-L141)</f>
        <v>0.942827082669623</v>
      </c>
      <c r="Q141" s="6" t="n">
        <f aca="false">MAX(-(1-K141),MIN(1-K141,M141+O141+Assumptions!$B$5*P141/Assumptions!$B$21))</f>
        <v>-0.222515390381569</v>
      </c>
      <c r="R141" s="6" t="n">
        <f aca="false">MAX(-(1-K141),MIN(1-K141,M141+O141+Assumptions!$B$6*P141/Assumptions!$B$21))</f>
        <v>-0.163488151288769</v>
      </c>
      <c r="S141" s="6" t="n">
        <f aca="false">MAX(-(1-K141),MIN(1-K141,M141+O141+Assumptions!$B$7*P141/Assumptions!$B$21))</f>
        <v>-0.141480447613095</v>
      </c>
      <c r="T141" s="10" t="n">
        <f aca="false">J141*((1-K141)+Q141)/2</f>
        <v>7812.11973740729</v>
      </c>
      <c r="U141" s="10" t="n">
        <f aca="false">J141*((1-K141)-Q141)/2</f>
        <v>12373.5769837236</v>
      </c>
      <c r="V141" s="10" t="n">
        <f aca="false">J141*((1-K141)+R141)/2</f>
        <v>8417.13457936539</v>
      </c>
      <c r="W141" s="10" t="n">
        <f aca="false">J141*((1-K141)-R141)/2</f>
        <v>11768.5621417655</v>
      </c>
      <c r="X141" s="10" t="n">
        <f aca="false">J141*((1-K141)+S141)/2</f>
        <v>8642.70818853022</v>
      </c>
      <c r="Y141" s="10" t="n">
        <f aca="false">J141*((1-K141)-S141)/2</f>
        <v>11542.9885326007</v>
      </c>
      <c r="Z141" s="6" t="n">
        <f aca="false">MAX(-(1-K141),MIN(1-K141,((G141-H141)/C141)+O141+Assumptions!$B$6*P141/Assumptions!$B$21))</f>
        <v>-0.146932216714035</v>
      </c>
      <c r="AA141" s="10" t="n">
        <f aca="false">B141*((1-K141)+Z141)/2</f>
        <v>1112.12545088022</v>
      </c>
      <c r="AB141" s="10" t="n">
        <f aca="false">B141*((1-K141)-Z141)/2</f>
        <v>1502.23048625598</v>
      </c>
      <c r="AC141" s="10" t="n">
        <f aca="false">J141-B141</f>
        <v>17844.5134875586</v>
      </c>
      <c r="AD141" s="10" t="n">
        <f aca="false">V141-AA141</f>
        <v>7305.00912848517</v>
      </c>
      <c r="AE141" s="10" t="n">
        <f aca="false">W141-AB141</f>
        <v>10266.3316555095</v>
      </c>
      <c r="AF141" s="6" t="n">
        <f aca="false">IF(AC141&gt;0,(AD141-AE141)/AC141,0)</f>
        <v>-0.165951429781991</v>
      </c>
      <c r="AG141" s="6" t="n">
        <f aca="false">R141-M141</f>
        <v>0.0719600442874829</v>
      </c>
      <c r="AH141" s="2" t="str">
        <f aca="false">IF(V141&gt;W141,"D","R")</f>
        <v>R</v>
      </c>
    </row>
    <row r="142" customFormat="false" ht="15" hidden="false" customHeight="false" outlineLevel="0" collapsed="false">
      <c r="A142" s="2" t="s">
        <v>245</v>
      </c>
      <c r="B142" s="20" t="n">
        <v>1598</v>
      </c>
      <c r="C142" s="20" t="n">
        <v>7544</v>
      </c>
      <c r="D142" s="20" t="n">
        <v>12975</v>
      </c>
      <c r="E142" s="20" t="n">
        <v>3878</v>
      </c>
      <c r="F142" s="20" t="n">
        <v>8921</v>
      </c>
      <c r="G142" s="20" t="n">
        <v>2274</v>
      </c>
      <c r="H142" s="20" t="n">
        <v>5129</v>
      </c>
      <c r="I142" s="21" t="n">
        <v>-0.356583671787627</v>
      </c>
      <c r="J142" s="22" t="n">
        <f aca="false">B142*D142/C142*Assumptions!$B$20</f>
        <v>13023.9802278035</v>
      </c>
      <c r="K142" s="6" t="n">
        <f aca="false">(D142-E142-F142)/D142</f>
        <v>0.0135645472061657</v>
      </c>
      <c r="L142" s="6" t="n">
        <f aca="false">E142/(E142+F142)</f>
        <v>0.302992421282913</v>
      </c>
      <c r="M142" s="6" t="n">
        <f aca="false">(E142-F142)/D142</f>
        <v>-0.388670520231214</v>
      </c>
      <c r="N142" s="6" t="n">
        <f aca="false">(I142-Assumptions!$B$10)-(M142-Assumptions!$B$8)</f>
        <v>0.0635821618074253</v>
      </c>
      <c r="O142" s="6" t="n">
        <f aca="false">Assumptions!$B$4*N142</f>
        <v>0.0317910809037126</v>
      </c>
      <c r="P142" s="23" t="n">
        <f aca="false">4*L142*(1-L142)</f>
        <v>0.844752055712123</v>
      </c>
      <c r="Q142" s="6" t="n">
        <f aca="false">MAX(-(1-K142),MIN(1-K142,M142+O142+Assumptions!$B$5*P142/Assumptions!$B$21))</f>
        <v>-0.356879439327501</v>
      </c>
      <c r="R142" s="6" t="n">
        <f aca="false">MAX(-(1-K142),MIN(1-K142,M142+O142+Assumptions!$B$6*P142/Assumptions!$B$21))</f>
        <v>-0.303992348488463</v>
      </c>
      <c r="S142" s="6" t="n">
        <f aca="false">MAX(-(1-K142),MIN(1-K142,M142+O142+Assumptions!$B$7*P142/Assumptions!$B$21))</f>
        <v>-0.284273936424092</v>
      </c>
      <c r="T142" s="10" t="n">
        <f aca="false">J142*((1-K142)+Q142)/2</f>
        <v>4099.66253584016</v>
      </c>
      <c r="U142" s="10" t="n">
        <f aca="false">J142*((1-K142)-Q142)/2</f>
        <v>8747.65329735114</v>
      </c>
      <c r="V142" s="10" t="n">
        <f aca="false">J142*((1-K142)+R142)/2</f>
        <v>4444.062748537</v>
      </c>
      <c r="W142" s="10" t="n">
        <f aca="false">J142*((1-K142)-R142)/2</f>
        <v>8403.25308465429</v>
      </c>
      <c r="X142" s="10" t="n">
        <f aca="false">J142*((1-K142)+S142)/2</f>
        <v>4572.46885296202</v>
      </c>
      <c r="Y142" s="10" t="n">
        <f aca="false">J142*((1-K142)-S142)/2</f>
        <v>8274.84698022927</v>
      </c>
      <c r="Z142" s="6" t="n">
        <f aca="false">MAX(-(1-K142),MIN(1-K142,((G142-H142)/C142)+O142+Assumptions!$B$6*P142/Assumptions!$B$21))</f>
        <v>-0.293768275765202</v>
      </c>
      <c r="AA142" s="10" t="n">
        <f aca="false">B142*((1-K142)+Z142)/2</f>
        <v>553.441074445877</v>
      </c>
      <c r="AB142" s="10" t="n">
        <f aca="false">B142*((1-K142)-Z142)/2</f>
        <v>1022.88277911867</v>
      </c>
      <c r="AC142" s="10" t="n">
        <f aca="false">J142-B142</f>
        <v>11425.9802278035</v>
      </c>
      <c r="AD142" s="10" t="n">
        <f aca="false">V142-AA142</f>
        <v>3890.62167409112</v>
      </c>
      <c r="AE142" s="10" t="n">
        <f aca="false">W142-AB142</f>
        <v>7380.37030553562</v>
      </c>
      <c r="AF142" s="6" t="n">
        <f aca="false">IF(AC142&gt;0,(AD142-AE142)/AC142,0)</f>
        <v>-0.305422253659488</v>
      </c>
      <c r="AG142" s="6" t="n">
        <f aca="false">R142-M142</f>
        <v>0.0846781717427509</v>
      </c>
      <c r="AH142" s="2" t="str">
        <f aca="false">IF(V142&gt;W142,"D","R")</f>
        <v>R</v>
      </c>
    </row>
    <row r="143" customFormat="false" ht="15" hidden="false" customHeight="false" outlineLevel="0" collapsed="false">
      <c r="A143" s="2" t="s">
        <v>246</v>
      </c>
      <c r="B143" s="20" t="n">
        <v>1008</v>
      </c>
      <c r="C143" s="20" t="n">
        <v>4981</v>
      </c>
      <c r="D143" s="20" t="n">
        <v>8460</v>
      </c>
      <c r="E143" s="20" t="n">
        <v>2062</v>
      </c>
      <c r="F143" s="20" t="n">
        <v>6298</v>
      </c>
      <c r="G143" s="20" t="n">
        <v>1160</v>
      </c>
      <c r="H143" s="20" t="n">
        <v>3740</v>
      </c>
      <c r="I143" s="21" t="n">
        <v>-0.507148093841642</v>
      </c>
      <c r="J143" s="22" t="n">
        <f aca="false">B143*D143/C143*Assumptions!$B$20</f>
        <v>8112.8906036007</v>
      </c>
      <c r="K143" s="6" t="n">
        <f aca="false">(D143-E143-F143)/D143</f>
        <v>0.0118203309692671</v>
      </c>
      <c r="L143" s="6" t="n">
        <f aca="false">E143/(E143+F143)</f>
        <v>0.246650717703349</v>
      </c>
      <c r="M143" s="6" t="n">
        <f aca="false">(E143-F143)/D143</f>
        <v>-0.500709219858156</v>
      </c>
      <c r="N143" s="6" t="n">
        <f aca="false">(I143-Assumptions!$B$10)-(M143-Assumptions!$B$8)</f>
        <v>0.0250564393803524</v>
      </c>
      <c r="O143" s="6" t="n">
        <f aca="false">Assumptions!$B$4*N143</f>
        <v>0.0125282196901762</v>
      </c>
      <c r="P143" s="23" t="n">
        <f aca="false">4*L143*(1-L143)</f>
        <v>0.743256564639088</v>
      </c>
      <c r="Q143" s="6" t="n">
        <f aca="false">MAX(-(1-K143),MIN(1-K143,M143+O143+Assumptions!$B$5*P143/Assumptions!$B$21))</f>
        <v>-0.48818100016798</v>
      </c>
      <c r="R143" s="6" t="n">
        <f aca="false">MAX(-(1-K143),MIN(1-K143,M143+O143+Assumptions!$B$6*P143/Assumptions!$B$21))</f>
        <v>-0.441648201360356</v>
      </c>
      <c r="S143" s="6" t="n">
        <f aca="false">MAX(-(1-K143),MIN(1-K143,M143+O143+Assumptions!$B$7*P143/Assumptions!$B$21))</f>
        <v>-0.424298922229277</v>
      </c>
      <c r="T143" s="10" t="n">
        <f aca="false">J143*((1-K143)+Q143)/2</f>
        <v>2028.21725121474</v>
      </c>
      <c r="U143" s="10" t="n">
        <f aca="false">J143*((1-K143)-Q143)/2</f>
        <v>5988.77630033394</v>
      </c>
      <c r="V143" s="10" t="n">
        <f aca="false">J143*((1-K143)+R143)/2</f>
        <v>2216.97500431755</v>
      </c>
      <c r="W143" s="10" t="n">
        <f aca="false">J143*((1-K143)-R143)/2</f>
        <v>5800.01854723113</v>
      </c>
      <c r="X143" s="10" t="n">
        <f aca="false">J143*((1-K143)+S143)/2</f>
        <v>2287.35140613844</v>
      </c>
      <c r="Y143" s="10" t="n">
        <f aca="false">J143*((1-K143)-S143)/2</f>
        <v>5729.64214541024</v>
      </c>
      <c r="Z143" s="6" t="n">
        <f aca="false">MAX(-(1-K143),MIN(1-K143,((G143-H143)/C143)+O143+Assumptions!$B$6*P143/Assumptions!$B$21))</f>
        <v>-0.458907260964155</v>
      </c>
      <c r="AA143" s="10" t="n">
        <f aca="false">B143*((1-K143)+Z143)/2</f>
        <v>266.753293665555</v>
      </c>
      <c r="AB143" s="10" t="n">
        <f aca="false">B143*((1-K143)-Z143)/2</f>
        <v>729.331812717424</v>
      </c>
      <c r="AC143" s="10" t="n">
        <f aca="false">J143-B143</f>
        <v>7104.8906036007</v>
      </c>
      <c r="AD143" s="10" t="n">
        <f aca="false">V143-AA143</f>
        <v>1950.221710652</v>
      </c>
      <c r="AE143" s="10" t="n">
        <f aca="false">W143-AB143</f>
        <v>5070.68673451371</v>
      </c>
      <c r="AF143" s="6" t="n">
        <f aca="false">IF(AC143&gt;0,(AD143-AE143)/AC143,0)</f>
        <v>-0.439199587715015</v>
      </c>
      <c r="AG143" s="6" t="n">
        <f aca="false">R143-M143</f>
        <v>0.0590610184978002</v>
      </c>
      <c r="AH143" s="2" t="str">
        <f aca="false">IF(V143&gt;W143,"D","R")</f>
        <v>R</v>
      </c>
    </row>
    <row r="144" customFormat="false" ht="15" hidden="false" customHeight="false" outlineLevel="0" collapsed="false">
      <c r="A144" s="2" t="s">
        <v>247</v>
      </c>
      <c r="B144" s="20" t="n">
        <v>1200</v>
      </c>
      <c r="C144" s="20" t="n">
        <v>4879</v>
      </c>
      <c r="D144" s="20" t="n">
        <v>7109</v>
      </c>
      <c r="E144" s="20" t="n">
        <v>1362</v>
      </c>
      <c r="F144" s="20" t="n">
        <v>5568</v>
      </c>
      <c r="G144" s="20" t="n">
        <v>962</v>
      </c>
      <c r="H144" s="20" t="n">
        <v>3751</v>
      </c>
      <c r="I144" s="21" t="n">
        <v>-0.622991627064947</v>
      </c>
      <c r="J144" s="22" t="n">
        <f aca="false">B144*D144/C144*Assumptions!$B$20</f>
        <v>8285.52836859439</v>
      </c>
      <c r="K144" s="6" t="n">
        <f aca="false">(D144-E144-F144)/D144</f>
        <v>0.0251793501195667</v>
      </c>
      <c r="L144" s="6" t="n">
        <f aca="false">E144/(E144+F144)</f>
        <v>0.196536796536797</v>
      </c>
      <c r="M144" s="6" t="n">
        <f aca="false">(E144-F144)/D144</f>
        <v>-0.591644394429596</v>
      </c>
      <c r="N144" s="6" t="n">
        <f aca="false">(I144-Assumptions!$B$10)-(M144-Assumptions!$B$8)</f>
        <v>0.000148080728488154</v>
      </c>
      <c r="O144" s="6" t="n">
        <f aca="false">Assumptions!$B$4*N144</f>
        <v>7.40403642440768E-005</v>
      </c>
      <c r="P144" s="23" t="n">
        <f aca="false">4*L144*(1-L144)</f>
        <v>0.631640336575402</v>
      </c>
      <c r="Q144" s="6" t="n">
        <f aca="false">MAX(-(1-K144),MIN(1-K144,M144+O144+Assumptions!$B$5*P144/Assumptions!$B$21))</f>
        <v>-0.591570354065352</v>
      </c>
      <c r="R144" s="6" t="n">
        <f aca="false">MAX(-(1-K144),MIN(1-K144,M144+O144+Assumptions!$B$6*P144/Assumptions!$B$21))</f>
        <v>-0.552025472662367</v>
      </c>
      <c r="S144" s="6" t="n">
        <f aca="false">MAX(-(1-K144),MIN(1-K144,M144+O144+Assumptions!$B$7*P144/Assumptions!$B$21))</f>
        <v>-0.537281567218334</v>
      </c>
      <c r="T144" s="10" t="n">
        <f aca="false">J144*((1-K144)+Q144)/2</f>
        <v>1587.71559912402</v>
      </c>
      <c r="U144" s="10" t="n">
        <f aca="false">J144*((1-K144)-Q144)/2</f>
        <v>6489.18854975193</v>
      </c>
      <c r="V144" s="10" t="n">
        <f aca="false">J144*((1-K144)+R144)/2</f>
        <v>1751.54071747259</v>
      </c>
      <c r="W144" s="10" t="n">
        <f aca="false">J144*((1-K144)-R144)/2</f>
        <v>6325.36343140336</v>
      </c>
      <c r="X144" s="10" t="n">
        <f aca="false">J144*((1-K144)+S144)/2</f>
        <v>1812.62124088279</v>
      </c>
      <c r="Y144" s="10" t="n">
        <f aca="false">J144*((1-K144)-S144)/2</f>
        <v>6264.28290799316</v>
      </c>
      <c r="Z144" s="6" t="n">
        <f aca="false">MAX(-(1-K144),MIN(1-K144,((G144-H144)/C144)+O144+Assumptions!$B$6*P144/Assumptions!$B$21))</f>
        <v>-0.532014609694136</v>
      </c>
      <c r="AA144" s="10" t="n">
        <f aca="false">B144*((1-K144)+Z144)/2</f>
        <v>265.683624111779</v>
      </c>
      <c r="AB144" s="10" t="n">
        <f aca="false">B144*((1-K144)-Z144)/2</f>
        <v>904.101155744741</v>
      </c>
      <c r="AC144" s="10" t="n">
        <f aca="false">J144-B144</f>
        <v>7085.52836859439</v>
      </c>
      <c r="AD144" s="10" t="n">
        <f aca="false">V144-AA144</f>
        <v>1485.85709336081</v>
      </c>
      <c r="AE144" s="10" t="n">
        <f aca="false">W144-AB144</f>
        <v>5421.26227565862</v>
      </c>
      <c r="AF144" s="6" t="n">
        <f aca="false">IF(AC144&gt;0,(AD144-AE144)/AC144,0)</f>
        <v>-0.555414498055069</v>
      </c>
      <c r="AG144" s="6" t="n">
        <f aca="false">R144-M144</f>
        <v>0.0396189217672295</v>
      </c>
      <c r="AH144" s="2" t="str">
        <f aca="false">IF(V144&gt;W144,"D","R")</f>
        <v>R</v>
      </c>
    </row>
    <row r="145" customFormat="false" ht="15" hidden="false" customHeight="false" outlineLevel="0" collapsed="false">
      <c r="A145" s="2" t="s">
        <v>248</v>
      </c>
      <c r="B145" s="20" t="n">
        <v>243</v>
      </c>
      <c r="C145" s="20" t="n">
        <v>1474</v>
      </c>
      <c r="D145" s="20" t="n">
        <v>2444</v>
      </c>
      <c r="E145" s="20" t="n">
        <v>711</v>
      </c>
      <c r="F145" s="20" t="n">
        <v>1721</v>
      </c>
      <c r="G145" s="20" t="n">
        <v>440</v>
      </c>
      <c r="H145" s="20" t="n">
        <v>1017</v>
      </c>
      <c r="I145" s="21" t="n">
        <v>-0.444088433194489</v>
      </c>
      <c r="J145" s="22" t="n">
        <f aca="false">B145*D145/C145*Assumptions!$B$20</f>
        <v>1909.28718715457</v>
      </c>
      <c r="K145" s="6" t="n">
        <f aca="false">(D145-E145-F145)/D145</f>
        <v>0.00490998363338789</v>
      </c>
      <c r="L145" s="6" t="n">
        <f aca="false">E145/(E145+F145)</f>
        <v>0.292351973684211</v>
      </c>
      <c r="M145" s="6" t="n">
        <f aca="false">(E145-F145)/D145</f>
        <v>-0.413256955810147</v>
      </c>
      <c r="N145" s="6" t="n">
        <f aca="false">(I145-Assumptions!$B$10)-(M145-Assumptions!$B$8)</f>
        <v>0.000663835979497152</v>
      </c>
      <c r="O145" s="6" t="n">
        <f aca="false">Assumptions!$B$4*N145</f>
        <v>0.000331917989748576</v>
      </c>
      <c r="P145" s="23" t="n">
        <f aca="false">4*L145*(1-L145)</f>
        <v>0.827529188668629</v>
      </c>
      <c r="Q145" s="6" t="n">
        <f aca="false">MAX(-(1-K145),MIN(1-K145,M145+O145+Assumptions!$B$5*P145/Assumptions!$B$21))</f>
        <v>-0.412925037820399</v>
      </c>
      <c r="R145" s="6" t="n">
        <f aca="false">MAX(-(1-K145),MIN(1-K145,M145+O145+Assumptions!$B$6*P145/Assumptions!$B$21))</f>
        <v>-0.36111621287924</v>
      </c>
      <c r="S145" s="6" t="n">
        <f aca="false">MAX(-(1-K145),MIN(1-K145,M145+O145+Assumptions!$B$7*P145/Assumptions!$B$21))</f>
        <v>-0.34179982125033</v>
      </c>
      <c r="T145" s="10" t="n">
        <f aca="false">J145*((1-K145)+Q145)/2</f>
        <v>555.7600671742</v>
      </c>
      <c r="U145" s="10" t="n">
        <f aca="false">J145*((1-K145)-Q145)/2</f>
        <v>1344.15255114</v>
      </c>
      <c r="V145" s="10" t="n">
        <f aca="false">J145*((1-K145)+R145)/2</f>
        <v>605.219029995044</v>
      </c>
      <c r="W145" s="10" t="n">
        <f aca="false">J145*((1-K145)-R145)/2</f>
        <v>1294.69358831916</v>
      </c>
      <c r="X145" s="10" t="n">
        <f aca="false">J145*((1-K145)+S145)/2</f>
        <v>623.659299514613</v>
      </c>
      <c r="Y145" s="10" t="n">
        <f aca="false">J145*((1-K145)-S145)/2</f>
        <v>1276.25331879959</v>
      </c>
      <c r="Z145" s="6" t="n">
        <f aca="false">MAX(-(1-K145),MIN(1-K145,((G145-H145)/C145)+O145+Assumptions!$B$6*P145/Assumptions!$B$21))</f>
        <v>-0.339311088819432</v>
      </c>
      <c r="AA145" s="10" t="n">
        <f aca="false">B145*((1-K145)+Z145)/2</f>
        <v>79.6771396969824</v>
      </c>
      <c r="AB145" s="10" t="n">
        <f aca="false">B145*((1-K145)-Z145)/2</f>
        <v>162.129734280104</v>
      </c>
      <c r="AC145" s="10" t="n">
        <f aca="false">J145-B145</f>
        <v>1666.28718715457</v>
      </c>
      <c r="AD145" s="10" t="n">
        <f aca="false">V145-AA145</f>
        <v>525.541890298062</v>
      </c>
      <c r="AE145" s="10" t="n">
        <f aca="false">W145-AB145</f>
        <v>1132.56385403905</v>
      </c>
      <c r="AF145" s="6" t="n">
        <f aca="false">IF(AC145&gt;0,(AD145-AE145)/AC145,0)</f>
        <v>-0.364296123993831</v>
      </c>
      <c r="AG145" s="6" t="n">
        <f aca="false">R145-M145</f>
        <v>0.0521407429309074</v>
      </c>
      <c r="AH145" s="2" t="str">
        <f aca="false">IF(V145&gt;W145,"D","R")</f>
        <v>R</v>
      </c>
    </row>
    <row r="146" customFormat="false" ht="15" hidden="false" customHeight="false" outlineLevel="0" collapsed="false">
      <c r="A146" s="2" t="s">
        <v>249</v>
      </c>
      <c r="B146" s="20" t="n">
        <v>2235</v>
      </c>
      <c r="C146" s="20" t="n">
        <v>11176</v>
      </c>
      <c r="D146" s="20" t="n">
        <v>23169</v>
      </c>
      <c r="E146" s="20" t="n">
        <v>8806</v>
      </c>
      <c r="F146" s="20" t="n">
        <v>13937</v>
      </c>
      <c r="G146" s="20" t="n">
        <v>4399</v>
      </c>
      <c r="H146" s="20" t="n">
        <v>6549</v>
      </c>
      <c r="I146" s="21" t="n">
        <v>-0.243898543317148</v>
      </c>
      <c r="J146" s="22" t="n">
        <f aca="false">B146*D146/C146*Assumptions!$B$20</f>
        <v>21956.3270093278</v>
      </c>
      <c r="K146" s="6" t="n">
        <f aca="false">(D146-E146-F146)/D146</f>
        <v>0.0183866373171048</v>
      </c>
      <c r="L146" s="6" t="n">
        <f aca="false">E146/(E146+F146)</f>
        <v>0.387196060326254</v>
      </c>
      <c r="M146" s="6" t="n">
        <f aca="false">(E146-F146)/D146</f>
        <v>-0.221459709094048</v>
      </c>
      <c r="N146" s="6" t="n">
        <f aca="false">(I146-Assumptions!$B$10)-(M146-Assumptions!$B$8)</f>
        <v>0.00905647914073884</v>
      </c>
      <c r="O146" s="6" t="n">
        <f aca="false">Assumptions!$B$4*N146</f>
        <v>0.00452823957036942</v>
      </c>
      <c r="P146" s="23" t="n">
        <f aca="false">4*L146*(1-L146)</f>
        <v>0.949101084776328</v>
      </c>
      <c r="Q146" s="6" t="n">
        <f aca="false">MAX(-(1-K146),MIN(1-K146,M146+O146+Assumptions!$B$5*P146/Assumptions!$B$21))</f>
        <v>-0.216931469523679</v>
      </c>
      <c r="R146" s="6" t="n">
        <f aca="false">MAX(-(1-K146),MIN(1-K146,M146+O146+Assumptions!$B$6*P146/Assumptions!$B$21))</f>
        <v>-0.15751143621736</v>
      </c>
      <c r="S146" s="6" t="n">
        <f aca="false">MAX(-(1-K146),MIN(1-K146,M146+O146+Assumptions!$B$7*P146/Assumptions!$B$21))</f>
        <v>-0.135357283227955</v>
      </c>
      <c r="T146" s="10" t="n">
        <f aca="false">J146*((1-K146)+Q146)/2</f>
        <v>8394.80285215781</v>
      </c>
      <c r="U146" s="10" t="n">
        <f aca="false">J146*((1-K146)-Q146)/2</f>
        <v>13157.8211356337</v>
      </c>
      <c r="V146" s="10" t="n">
        <f aca="false">J146*((1-K146)+R146)/2</f>
        <v>9047.12569324715</v>
      </c>
      <c r="W146" s="10" t="n">
        <f aca="false">J146*((1-K146)-R146)/2</f>
        <v>12505.4982945444</v>
      </c>
      <c r="X146" s="10" t="n">
        <f aca="false">J146*((1-K146)+S146)/2</f>
        <v>9290.33760707218</v>
      </c>
      <c r="Y146" s="10" t="n">
        <f aca="false">J146*((1-K146)-S146)/2</f>
        <v>12262.2863807194</v>
      </c>
      <c r="Z146" s="6" t="n">
        <f aca="false">MAX(-(1-K146),MIN(1-K146,((G146-H146)/C146)+O146+Assumptions!$B$6*P146/Assumptions!$B$21))</f>
        <v>-0.128428248239991</v>
      </c>
      <c r="AA146" s="10" t="n">
        <f aca="false">B146*((1-K146)+Z146)/2</f>
        <v>953.434365389946</v>
      </c>
      <c r="AB146" s="10" t="n">
        <f aca="false">B146*((1-K146)-Z146)/2</f>
        <v>1240.47150020633</v>
      </c>
      <c r="AC146" s="10" t="n">
        <f aca="false">J146-B146</f>
        <v>19721.3270093278</v>
      </c>
      <c r="AD146" s="10" t="n">
        <f aca="false">V146-AA146</f>
        <v>8093.6913278572</v>
      </c>
      <c r="AE146" s="10" t="n">
        <f aca="false">W146-AB146</f>
        <v>11265.0267943381</v>
      </c>
      <c r="AF146" s="6" t="n">
        <f aca="false">IF(AC146&gt;0,(AD146-AE146)/AC146,0)</f>
        <v>-0.160807407380897</v>
      </c>
      <c r="AG146" s="6" t="n">
        <f aca="false">R146-M146</f>
        <v>0.063948272876688</v>
      </c>
      <c r="AH146" s="2" t="str">
        <f aca="false">IF(V146&gt;W146,"D","R")</f>
        <v>R</v>
      </c>
    </row>
    <row r="147" customFormat="false" ht="15" hidden="false" customHeight="false" outlineLevel="0" collapsed="false">
      <c r="A147" s="2" t="s">
        <v>250</v>
      </c>
      <c r="B147" s="20" t="n">
        <v>527</v>
      </c>
      <c r="C147" s="20" t="n">
        <v>2008</v>
      </c>
      <c r="D147" s="20" t="n">
        <v>3086</v>
      </c>
      <c r="E147" s="20" t="n">
        <v>1152</v>
      </c>
      <c r="F147" s="20" t="n">
        <v>1892</v>
      </c>
      <c r="G147" s="20" t="n">
        <v>727</v>
      </c>
      <c r="H147" s="20" t="n">
        <v>1231</v>
      </c>
      <c r="I147" s="21" t="n">
        <v>-0.284894338638143</v>
      </c>
      <c r="J147" s="22" t="n">
        <f aca="false">B147*D147/C147*Assumptions!$B$20</f>
        <v>3837.992263152</v>
      </c>
      <c r="K147" s="6" t="n">
        <f aca="false">(D147-E147-F147)/D147</f>
        <v>0.0136098509397278</v>
      </c>
      <c r="L147" s="6" t="n">
        <f aca="false">E147/(E147+F147)</f>
        <v>0.378449408672799</v>
      </c>
      <c r="M147" s="6" t="n">
        <f aca="false">(E147-F147)/D147</f>
        <v>-0.239792611795204</v>
      </c>
      <c r="N147" s="6" t="n">
        <f aca="false">(I147-Assumptions!$B$10)-(M147-Assumptions!$B$8)</f>
        <v>-0.0136064134790996</v>
      </c>
      <c r="O147" s="6" t="n">
        <f aca="false">Assumptions!$B$4*N147</f>
        <v>-0.00680320673954982</v>
      </c>
      <c r="P147" s="23" t="n">
        <f aca="false">4*L147*(1-L147)</f>
        <v>0.940901814992031</v>
      </c>
      <c r="Q147" s="6" t="n">
        <f aca="false">MAX(-(1-K147),MIN(1-K147,M147+O147+Assumptions!$B$5*P147/Assumptions!$B$21))</f>
        <v>-0.246595818534754</v>
      </c>
      <c r="R147" s="6" t="n">
        <f aca="false">MAX(-(1-K147),MIN(1-K147,M147+O147+Assumptions!$B$6*P147/Assumptions!$B$21))</f>
        <v>-0.187689113989181</v>
      </c>
      <c r="S147" s="6" t="n">
        <f aca="false">MAX(-(1-K147),MIN(1-K147,M147+O147+Assumptions!$B$7*P147/Assumptions!$B$21))</f>
        <v>-0.16572635038929</v>
      </c>
      <c r="T147" s="10" t="n">
        <f aca="false">J147*((1-K147)+Q147)/2</f>
        <v>1419.66245844032</v>
      </c>
      <c r="U147" s="10" t="n">
        <f aca="false">J147*((1-K147)-Q147)/2</f>
        <v>2366.09530210234</v>
      </c>
      <c r="V147" s="10" t="n">
        <f aca="false">J147*((1-K147)+R147)/2</f>
        <v>1532.70419658717</v>
      </c>
      <c r="W147" s="10" t="n">
        <f aca="false">J147*((1-K147)-R147)/2</f>
        <v>2253.0535639555</v>
      </c>
      <c r="X147" s="10" t="n">
        <f aca="false">J147*((1-K147)+S147)/2</f>
        <v>1574.85065497408</v>
      </c>
      <c r="Y147" s="10" t="n">
        <f aca="false">J147*((1-K147)-S147)/2</f>
        <v>2210.90710556859</v>
      </c>
      <c r="Z147" s="6" t="n">
        <f aca="false">MAX(-(1-K147),MIN(1-K147,((G147-H147)/C147)+O147+Assumptions!$B$6*P147/Assumptions!$B$21))</f>
        <v>-0.198892518130232</v>
      </c>
      <c r="AA147" s="10" t="n">
        <f aca="false">B147*((1-K147)+Z147)/2</f>
        <v>207.505625750066</v>
      </c>
      <c r="AB147" s="10" t="n">
        <f aca="false">B147*((1-K147)-Z147)/2</f>
        <v>312.321982804698</v>
      </c>
      <c r="AC147" s="10" t="n">
        <f aca="false">J147-B147</f>
        <v>3310.992263152</v>
      </c>
      <c r="AD147" s="10" t="n">
        <f aca="false">V147-AA147</f>
        <v>1325.1985708371</v>
      </c>
      <c r="AE147" s="10" t="n">
        <f aca="false">W147-AB147</f>
        <v>1940.7315811508</v>
      </c>
      <c r="AF147" s="6" t="n">
        <f aca="false">IF(AC147&gt;0,(AD147-AE147)/AC147,0)</f>
        <v>-0.185905904149629</v>
      </c>
      <c r="AG147" s="6" t="n">
        <f aca="false">R147-M147</f>
        <v>0.0521034978060233</v>
      </c>
      <c r="AH147" s="2" t="str">
        <f aca="false">IF(V147&gt;W147,"D","R")</f>
        <v>R</v>
      </c>
    </row>
    <row r="148" customFormat="false" ht="15" hidden="false" customHeight="false" outlineLevel="0" collapsed="false">
      <c r="A148" s="2" t="s">
        <v>251</v>
      </c>
      <c r="B148" s="20" t="n">
        <v>270</v>
      </c>
      <c r="C148" s="20" t="n">
        <v>1482</v>
      </c>
      <c r="D148" s="20" t="n">
        <v>3532</v>
      </c>
      <c r="E148" s="20" t="n">
        <v>1601</v>
      </c>
      <c r="F148" s="20" t="n">
        <v>1886</v>
      </c>
      <c r="G148" s="20" t="n">
        <v>694</v>
      </c>
      <c r="H148" s="20" t="n">
        <v>766</v>
      </c>
      <c r="I148" s="21" t="n">
        <v>-0.146768402154399</v>
      </c>
      <c r="J148" s="22" t="n">
        <f aca="false">B148*D148/C148*Assumptions!$B$20</f>
        <v>3049.28152087465</v>
      </c>
      <c r="K148" s="6" t="n">
        <f aca="false">(D148-E148-F148)/D148</f>
        <v>0.0127406568516421</v>
      </c>
      <c r="L148" s="6" t="n">
        <f aca="false">E148/(E148+F148)</f>
        <v>0.459133926010898</v>
      </c>
      <c r="M148" s="6" t="n">
        <f aca="false">(E148-F148)/D148</f>
        <v>-0.0806908267270668</v>
      </c>
      <c r="N148" s="6" t="n">
        <f aca="false">(I148-Assumptions!$B$10)-(M148-Assumptions!$B$8)</f>
        <v>-0.034582262063493</v>
      </c>
      <c r="O148" s="6" t="n">
        <f aca="false">Assumptions!$B$4*N148</f>
        <v>-0.0172911310317465</v>
      </c>
      <c r="P148" s="23" t="n">
        <f aca="false">4*L148*(1-L148)</f>
        <v>0.993319855986869</v>
      </c>
      <c r="Q148" s="6" t="n">
        <f aca="false">MAX(-(1-K148),MIN(1-K148,M148+O148+Assumptions!$B$5*P148/Assumptions!$B$21))</f>
        <v>-0.0979819577588133</v>
      </c>
      <c r="R148" s="6" t="n">
        <f aca="false">MAX(-(1-K148),MIN(1-K148,M148+O148+Assumptions!$B$6*P148/Assumptions!$B$21))</f>
        <v>-0.0357935356051529</v>
      </c>
      <c r="S148" s="6" t="n">
        <f aca="false">MAX(-(1-K148),MIN(1-K148,M148+O148+Assumptions!$B$7*P148/Assumptions!$B$21))</f>
        <v>-0.0126072170876337</v>
      </c>
      <c r="T148" s="10" t="n">
        <f aca="false">J148*((1-K148)+Q148)/2</f>
        <v>1355.82854910003</v>
      </c>
      <c r="U148" s="10" t="n">
        <f aca="false">J148*((1-K148)-Q148)/2</f>
        <v>1654.6031222731</v>
      </c>
      <c r="V148" s="10" t="n">
        <f aca="false">J148*((1-K148)+R148)/2</f>
        <v>1450.64355234279</v>
      </c>
      <c r="W148" s="10" t="n">
        <f aca="false">J148*((1-K148)-R148)/2</f>
        <v>1559.78811903035</v>
      </c>
      <c r="X148" s="10" t="n">
        <f aca="false">J148*((1-K148)+S148)/2</f>
        <v>1485.99435863908</v>
      </c>
      <c r="Y148" s="10" t="n">
        <f aca="false">J148*((1-K148)-S148)/2</f>
        <v>1524.43731273405</v>
      </c>
      <c r="Z148" s="6" t="n">
        <f aca="false">MAX(-(1-K148),MIN(1-K148,((G148-H148)/C148)+O148+Assumptions!$B$6*P148/Assumptions!$B$21))</f>
        <v>-0.00368570482950307</v>
      </c>
      <c r="AA148" s="10" t="n">
        <f aca="false">B148*((1-K148)+Z148)/2</f>
        <v>132.782441173045</v>
      </c>
      <c r="AB148" s="10" t="n">
        <f aca="false">B148*((1-K148)-Z148)/2</f>
        <v>133.777581477011</v>
      </c>
      <c r="AC148" s="10" t="n">
        <f aca="false">J148-B148</f>
        <v>2779.28152087465</v>
      </c>
      <c r="AD148" s="10" t="n">
        <f aca="false">V148-AA148</f>
        <v>1317.86111116974</v>
      </c>
      <c r="AE148" s="10" t="n">
        <f aca="false">W148-AB148</f>
        <v>1426.01053755334</v>
      </c>
      <c r="AF148" s="6" t="n">
        <f aca="false">IF(AC148&gt;0,(AD148-AE148)/AC148,0)</f>
        <v>-0.0389127281893922</v>
      </c>
      <c r="AG148" s="6" t="n">
        <f aca="false">R148-M148</f>
        <v>0.044897291121914</v>
      </c>
      <c r="AH148" s="2" t="str">
        <f aca="false">IF(V148&gt;W148,"D","R")</f>
        <v>R</v>
      </c>
    </row>
    <row r="149" customFormat="false" ht="15" hidden="false" customHeight="false" outlineLevel="0" collapsed="false">
      <c r="A149" s="2" t="s">
        <v>252</v>
      </c>
      <c r="B149" s="20" t="n">
        <v>2117</v>
      </c>
      <c r="C149" s="20" t="n">
        <v>8154</v>
      </c>
      <c r="D149" s="20" t="n">
        <v>14185</v>
      </c>
      <c r="E149" s="20" t="n">
        <v>2621</v>
      </c>
      <c r="F149" s="20" t="n">
        <v>11186</v>
      </c>
      <c r="G149" s="20" t="n">
        <v>1696</v>
      </c>
      <c r="H149" s="20" t="n">
        <v>6170</v>
      </c>
      <c r="I149" s="21" t="n">
        <v>-0.624608501118568</v>
      </c>
      <c r="J149" s="22" t="n">
        <f aca="false">B149*D149/C149*Assumptions!$B$20</f>
        <v>17451.8213066371</v>
      </c>
      <c r="K149" s="6" t="n">
        <f aca="false">(D149-E149-F149)/D149</f>
        <v>0.0266478674656327</v>
      </c>
      <c r="L149" s="6" t="n">
        <f aca="false">E149/(E149+F149)</f>
        <v>0.189831245020642</v>
      </c>
      <c r="M149" s="6" t="n">
        <f aca="false">(E149-F149)/D149</f>
        <v>-0.603806838209376</v>
      </c>
      <c r="N149" s="6" t="n">
        <f aca="false">(I149-Assumptions!$B$10)-(M149-Assumptions!$B$8)</f>
        <v>0.0106936504546465</v>
      </c>
      <c r="O149" s="6" t="n">
        <f aca="false">Assumptions!$B$4*N149</f>
        <v>0.00534682522732327</v>
      </c>
      <c r="P149" s="23" t="n">
        <f aca="false">4*L149*(1-L149)</f>
        <v>0.615181373738219</v>
      </c>
      <c r="Q149" s="6" t="n">
        <f aca="false">MAX(-(1-K149),MIN(1-K149,M149+O149+Assumptions!$B$5*P149/Assumptions!$B$21))</f>
        <v>-0.598460012982053</v>
      </c>
      <c r="R149" s="6" t="n">
        <f aca="false">MAX(-(1-K149),MIN(1-K149,M149+O149+Assumptions!$B$6*P149/Assumptions!$B$21))</f>
        <v>-0.559945571998597</v>
      </c>
      <c r="S149" s="6" t="n">
        <f aca="false">MAX(-(1-K149),MIN(1-K149,M149+O149+Assumptions!$B$7*P149/Assumptions!$B$21))</f>
        <v>-0.545585855748519</v>
      </c>
      <c r="T149" s="10" t="n">
        <f aca="false">J149*((1-K149)+Q149)/2</f>
        <v>3271.27513984672</v>
      </c>
      <c r="U149" s="10" t="n">
        <f aca="false">J149*((1-K149)-Q149)/2</f>
        <v>13715.4923455772</v>
      </c>
      <c r="V149" s="10" t="n">
        <f aca="false">J149*((1-K149)+R149)/2</f>
        <v>3607.34871073086</v>
      </c>
      <c r="W149" s="10" t="n">
        <f aca="false">J149*((1-K149)-R149)/2</f>
        <v>13379.4187746931</v>
      </c>
      <c r="X149" s="10" t="n">
        <f aca="false">J149*((1-K149)+S149)/2</f>
        <v>3732.65031173605</v>
      </c>
      <c r="Y149" s="10" t="n">
        <f aca="false">J149*((1-K149)-S149)/2</f>
        <v>13254.1171736879</v>
      </c>
      <c r="Z149" s="6" t="n">
        <f aca="false">MAX(-(1-K149),MIN(1-K149,((G149-H149)/C149)+O149+Assumptions!$B$6*P149/Assumptions!$B$21))</f>
        <v>-0.504826494397511</v>
      </c>
      <c r="AA149" s="10" t="n">
        <f aca="false">B149*((1-K149)+Z149)/2</f>
        <v>495.934387967862</v>
      </c>
      <c r="AB149" s="10" t="n">
        <f aca="false">B149*((1-K149)-Z149)/2</f>
        <v>1564.65207660739</v>
      </c>
      <c r="AC149" s="10" t="n">
        <f aca="false">J149-B149</f>
        <v>15334.8213066371</v>
      </c>
      <c r="AD149" s="10" t="n">
        <f aca="false">V149-AA149</f>
        <v>3111.414322763</v>
      </c>
      <c r="AE149" s="10" t="n">
        <f aca="false">W149-AB149</f>
        <v>11814.7666980857</v>
      </c>
      <c r="AF149" s="6" t="n">
        <f aca="false">IF(AC149&gt;0,(AD149-AE149)/AC149,0)</f>
        <v>-0.567554861011374</v>
      </c>
      <c r="AG149" s="6" t="n">
        <f aca="false">R149-M149</f>
        <v>0.0438612662107792</v>
      </c>
      <c r="AH149" s="2" t="str">
        <f aca="false">IF(V149&gt;W149,"D","R")</f>
        <v>R</v>
      </c>
    </row>
    <row r="150" customFormat="false" ht="15" hidden="false" customHeight="false" outlineLevel="0" collapsed="false">
      <c r="A150" s="2" t="s">
        <v>253</v>
      </c>
      <c r="B150" s="20" t="n">
        <v>1403</v>
      </c>
      <c r="C150" s="20" t="n">
        <v>6317</v>
      </c>
      <c r="D150" s="20" t="n">
        <v>10064</v>
      </c>
      <c r="E150" s="20" t="n">
        <v>3173</v>
      </c>
      <c r="F150" s="20" t="n">
        <v>6685</v>
      </c>
      <c r="G150" s="20" t="n">
        <v>1919</v>
      </c>
      <c r="H150" s="20" t="n">
        <v>4239</v>
      </c>
      <c r="I150" s="21" t="n">
        <v>-0.397452788757137</v>
      </c>
      <c r="J150" s="22" t="n">
        <f aca="false">B150*D150/C150*Assumptions!$B$20</f>
        <v>10592.0174770884</v>
      </c>
      <c r="K150" s="6" t="n">
        <f aca="false">(D150-E150-F150)/D150</f>
        <v>0.0204689984101749</v>
      </c>
      <c r="L150" s="6" t="n">
        <f aca="false">E150/(E150+F150)</f>
        <v>0.321870561980118</v>
      </c>
      <c r="M150" s="6" t="n">
        <f aca="false">(E150-F150)/D150</f>
        <v>-0.348966613672496</v>
      </c>
      <c r="N150" s="6" t="n">
        <f aca="false">(I150-Assumptions!$B$10)-(M150-Assumptions!$B$8)</f>
        <v>-0.0169908617208018</v>
      </c>
      <c r="O150" s="6" t="n">
        <f aca="false">Assumptions!$B$4*N150</f>
        <v>-0.00849543086040092</v>
      </c>
      <c r="P150" s="23" t="n">
        <f aca="false">4*L150*(1-L150)</f>
        <v>0.873079613242884</v>
      </c>
      <c r="Q150" s="6" t="n">
        <f aca="false">MAX(-(1-K150),MIN(1-K150,M150+O150+Assumptions!$B$5*P150/Assumptions!$B$21))</f>
        <v>-0.357462044532897</v>
      </c>
      <c r="R150" s="6" t="n">
        <f aca="false">MAX(-(1-K150),MIN(1-K150,M150+O150+Assumptions!$B$6*P150/Assumptions!$B$21))</f>
        <v>-0.302801460396924</v>
      </c>
      <c r="S150" s="6" t="n">
        <f aca="false">MAX(-(1-K150),MIN(1-K150,M150+O150+Assumptions!$B$7*P150/Assumptions!$B$21))</f>
        <v>-0.282421819456705</v>
      </c>
      <c r="T150" s="10" t="n">
        <f aca="false">J150*((1-K150)+Q150)/2</f>
        <v>3294.48263255057</v>
      </c>
      <c r="U150" s="10" t="n">
        <f aca="false">J150*((1-K150)-Q150)/2</f>
        <v>7080.72685563876</v>
      </c>
      <c r="V150" s="10" t="n">
        <f aca="false">J150*((1-K150)+R150)/2</f>
        <v>3583.96556378861</v>
      </c>
      <c r="W150" s="10" t="n">
        <f aca="false">J150*((1-K150)-R150)/2</f>
        <v>6791.24392440072</v>
      </c>
      <c r="X150" s="10" t="n">
        <f aca="false">J150*((1-K150)+S150)/2</f>
        <v>3691.8963202964</v>
      </c>
      <c r="Y150" s="10" t="n">
        <f aca="false">J150*((1-K150)-S150)/2</f>
        <v>6683.31316789292</v>
      </c>
      <c r="Z150" s="6" t="n">
        <f aca="false">MAX(-(1-K150),MIN(1-K150,((G150-H150)/C150)+O150+Assumptions!$B$6*P150/Assumptions!$B$21))</f>
        <v>-0.321097787994018</v>
      </c>
      <c r="AA150" s="10" t="n">
        <f aca="false">B150*((1-K150)+Z150)/2</f>
        <v>461.890899337459</v>
      </c>
      <c r="AB150" s="10" t="n">
        <f aca="false">B150*((1-K150)-Z150)/2</f>
        <v>912.391095893066</v>
      </c>
      <c r="AC150" s="10" t="n">
        <f aca="false">J150-B150</f>
        <v>9189.01747708839</v>
      </c>
      <c r="AD150" s="10" t="n">
        <f aca="false">V150-AA150</f>
        <v>3122.07466445115</v>
      </c>
      <c r="AE150" s="10" t="n">
        <f aca="false">W150-AB150</f>
        <v>5878.85282850765</v>
      </c>
      <c r="AF150" s="6" t="n">
        <f aca="false">IF(AC150&gt;0,(AD150-AE150)/AC150,0)</f>
        <v>-0.300007935661257</v>
      </c>
      <c r="AG150" s="6" t="n">
        <f aca="false">R150-M150</f>
        <v>0.0461651532755722</v>
      </c>
      <c r="AH150" s="2" t="str">
        <f aca="false">IF(V150&gt;W150,"D","R")</f>
        <v>R</v>
      </c>
    </row>
    <row r="151" customFormat="false" ht="15" hidden="false" customHeight="false" outlineLevel="0" collapsed="false">
      <c r="A151" s="2" t="s">
        <v>254</v>
      </c>
      <c r="B151" s="20" t="n">
        <v>1321</v>
      </c>
      <c r="C151" s="20" t="n">
        <v>10892</v>
      </c>
      <c r="D151" s="20" t="n">
        <v>21972</v>
      </c>
      <c r="E151" s="20" t="n">
        <v>4377</v>
      </c>
      <c r="F151" s="20" t="n">
        <v>17064</v>
      </c>
      <c r="G151" s="20" t="n">
        <v>2164</v>
      </c>
      <c r="H151" s="20" t="n">
        <v>8431</v>
      </c>
      <c r="I151" s="21" t="n">
        <v>-0.592968896091753</v>
      </c>
      <c r="J151" s="22" t="n">
        <f aca="false">B151*D151/C151*Assumptions!$B$20</f>
        <v>12627.7519325995</v>
      </c>
      <c r="K151" s="6" t="n">
        <f aca="false">(D151-E151-F151)/D151</f>
        <v>0.0241671217913708</v>
      </c>
      <c r="L151" s="6" t="n">
        <f aca="false">E151/(E151+F151)</f>
        <v>0.204141597873234</v>
      </c>
      <c r="M151" s="6" t="n">
        <f aca="false">(E151-F151)/D151</f>
        <v>-0.577416712179137</v>
      </c>
      <c r="N151" s="6" t="n">
        <f aca="false">(I151-Assumptions!$B$10)-(M151-Assumptions!$B$8)</f>
        <v>0.0159431294512223</v>
      </c>
      <c r="O151" s="6" t="n">
        <f aca="false">Assumptions!$B$4*N151</f>
        <v>0.00797156472561117</v>
      </c>
      <c r="P151" s="23" t="n">
        <f aca="false">4*L151*(1-L151)</f>
        <v>0.649871223563986</v>
      </c>
      <c r="Q151" s="6" t="n">
        <f aca="false">MAX(-(1-K151),MIN(1-K151,M151+O151+Assumptions!$B$5*P151/Assumptions!$B$21))</f>
        <v>-0.569445147453526</v>
      </c>
      <c r="R151" s="6" t="n">
        <f aca="false">MAX(-(1-K151),MIN(1-K151,M151+O151+Assumptions!$B$6*P151/Assumptions!$B$21))</f>
        <v>-0.528758891407269</v>
      </c>
      <c r="S151" s="6" t="n">
        <f aca="false">MAX(-(1-K151),MIN(1-K151,M151+O151+Assumptions!$B$7*P151/Assumptions!$B$21))</f>
        <v>-0.513589436076131</v>
      </c>
      <c r="T151" s="10" t="n">
        <f aca="false">J151*((1-K151)+Q151)/2</f>
        <v>2565.88172621374</v>
      </c>
      <c r="U151" s="10" t="n">
        <f aca="false">J151*((1-K151)-Q151)/2</f>
        <v>9756.69378747941</v>
      </c>
      <c r="V151" s="10" t="n">
        <f aca="false">J151*((1-K151)+R151)/2</f>
        <v>2822.76970042292</v>
      </c>
      <c r="W151" s="10" t="n">
        <f aca="false">J151*((1-K151)-R151)/2</f>
        <v>9499.80581327023</v>
      </c>
      <c r="X151" s="10" t="n">
        <f aca="false">J151*((1-K151)+S151)/2</f>
        <v>2918.54775986005</v>
      </c>
      <c r="Y151" s="10" t="n">
        <f aca="false">J151*((1-K151)-S151)/2</f>
        <v>9404.02775383311</v>
      </c>
      <c r="Z151" s="6" t="n">
        <f aca="false">MAX(-(1-K151),MIN(1-K151,((G151-H151)/C151)+O151+Assumptions!$B$6*P151/Assumptions!$B$21))</f>
        <v>-0.52671860229093</v>
      </c>
      <c r="AA151" s="10" t="n">
        <f aca="false">B151*((1-K151)+Z151)/2</f>
        <v>296.63997924364</v>
      </c>
      <c r="AB151" s="10" t="n">
        <f aca="false">B151*((1-K151)-Z151)/2</f>
        <v>992.435252869959</v>
      </c>
      <c r="AC151" s="10" t="n">
        <f aca="false">J151-B151</f>
        <v>11306.7519325995</v>
      </c>
      <c r="AD151" s="10" t="n">
        <f aca="false">V151-AA151</f>
        <v>2526.12972117928</v>
      </c>
      <c r="AE151" s="10" t="n">
        <f aca="false">W151-AB151</f>
        <v>8507.37056040027</v>
      </c>
      <c r="AF151" s="6" t="n">
        <f aca="false">IF(AC151&gt;0,(AD151-AE151)/AC151,0)</f>
        <v>-0.528997264190076</v>
      </c>
      <c r="AG151" s="6" t="n">
        <f aca="false">R151-M151</f>
        <v>0.0486578207718684</v>
      </c>
      <c r="AH151" s="2" t="str">
        <f aca="false">IF(V151&gt;W151,"D","R")</f>
        <v>R</v>
      </c>
    </row>
    <row r="152" customFormat="false" ht="15" hidden="false" customHeight="false" outlineLevel="0" collapsed="false">
      <c r="A152" s="2" t="s">
        <v>255</v>
      </c>
      <c r="B152" s="20" t="n">
        <v>5905</v>
      </c>
      <c r="C152" s="20" t="n">
        <v>23228</v>
      </c>
      <c r="D152" s="20" t="n">
        <v>42259</v>
      </c>
      <c r="E152" s="20" t="n">
        <v>10702</v>
      </c>
      <c r="F152" s="20" t="n">
        <v>30553</v>
      </c>
      <c r="G152" s="20" t="n">
        <v>6328</v>
      </c>
      <c r="H152" s="20" t="n">
        <v>16291</v>
      </c>
      <c r="I152" s="21" t="n">
        <v>-0.459127038508976</v>
      </c>
      <c r="J152" s="22" t="n">
        <f aca="false">B152*D152/C152*Assumptions!$B$20</f>
        <v>50908.2967404404</v>
      </c>
      <c r="K152" s="6" t="n">
        <f aca="false">(D152-E152-F152)/D152</f>
        <v>0.0237582526799025</v>
      </c>
      <c r="L152" s="6" t="n">
        <f aca="false">E152/(E152+F152)</f>
        <v>0.259410980487214</v>
      </c>
      <c r="M152" s="6" t="n">
        <f aca="false">(E152-F152)/D152</f>
        <v>-0.469746089590383</v>
      </c>
      <c r="N152" s="6" t="n">
        <f aca="false">(I152-Assumptions!$B$10)-(M152-Assumptions!$B$8)</f>
        <v>0.0421143644452455</v>
      </c>
      <c r="O152" s="6" t="n">
        <f aca="false">Assumptions!$B$4*N152</f>
        <v>0.0210571822226228</v>
      </c>
      <c r="P152" s="23" t="n">
        <f aca="false">4*L152*(1-L152)</f>
        <v>0.768467694759505</v>
      </c>
      <c r="Q152" s="6" t="n">
        <f aca="false">MAX(-(1-K152),MIN(1-K152,M152+O152+Assumptions!$B$5*P152/Assumptions!$B$21))</f>
        <v>-0.44868890736776</v>
      </c>
      <c r="R152" s="6" t="n">
        <f aca="false">MAX(-(1-K152),MIN(1-K152,M152+O152+Assumptions!$B$6*P152/Assumptions!$B$21))</f>
        <v>-0.400577724323226</v>
      </c>
      <c r="S152" s="6" t="n">
        <f aca="false">MAX(-(1-K152),MIN(1-K152,M152+O152+Assumptions!$B$7*P152/Assumptions!$B$21))</f>
        <v>-0.382639960738087</v>
      </c>
      <c r="T152" s="10" t="n">
        <f aca="false">J152*((1-K152)+Q152)/2</f>
        <v>13428.4082612778</v>
      </c>
      <c r="U152" s="10" t="n">
        <f aca="false">J152*((1-K152)-Q152)/2</f>
        <v>36270.3963016997</v>
      </c>
      <c r="V152" s="10" t="n">
        <f aca="false">J152*((1-K152)+R152)/2</f>
        <v>14653.0374527602</v>
      </c>
      <c r="W152" s="10" t="n">
        <f aca="false">J152*((1-K152)-R152)/2</f>
        <v>35045.7671102174</v>
      </c>
      <c r="X152" s="10" t="n">
        <f aca="false">J152*((1-K152)+S152)/2</f>
        <v>15109.6279484863</v>
      </c>
      <c r="Y152" s="10" t="n">
        <f aca="false">J152*((1-K152)-S152)/2</f>
        <v>34589.1766144913</v>
      </c>
      <c r="Z152" s="6" t="n">
        <f aca="false">MAX(-(1-K152),MIN(1-K152,((G152-H152)/C152)+O152+Assumptions!$B$6*P152/Assumptions!$B$21))</f>
        <v>-0.359753625433722</v>
      </c>
      <c r="AA152" s="10" t="n">
        <f aca="false">B152*((1-K152)+Z152)/2</f>
        <v>1820.18117986952</v>
      </c>
      <c r="AB152" s="10" t="n">
        <f aca="false">B152*((1-K152)-Z152)/2</f>
        <v>3944.52633805565</v>
      </c>
      <c r="AC152" s="10" t="n">
        <f aca="false">J152-B152</f>
        <v>45003.2967404404</v>
      </c>
      <c r="AD152" s="10" t="n">
        <f aca="false">V152-AA152</f>
        <v>12832.8562728907</v>
      </c>
      <c r="AE152" s="10" t="n">
        <f aca="false">W152-AB152</f>
        <v>31101.2407721617</v>
      </c>
      <c r="AF152" s="6" t="n">
        <f aca="false">IF(AC152&gt;0,(AD152-AE152)/AC152,0)</f>
        <v>-0.40593436086772</v>
      </c>
      <c r="AG152" s="6" t="n">
        <f aca="false">R152-M152</f>
        <v>0.0691683652671567</v>
      </c>
      <c r="AH152" s="2" t="str">
        <f aca="false">IF(V152&gt;W152,"D","R")</f>
        <v>R</v>
      </c>
    </row>
    <row r="153" customFormat="false" ht="15" hidden="false" customHeight="false" outlineLevel="0" collapsed="false">
      <c r="A153" s="2" t="s">
        <v>256</v>
      </c>
      <c r="B153" s="20" t="n">
        <v>1242</v>
      </c>
      <c r="C153" s="20" t="n">
        <v>5857</v>
      </c>
      <c r="D153" s="20" t="n">
        <v>10704</v>
      </c>
      <c r="E153" s="20" t="n">
        <v>2976</v>
      </c>
      <c r="F153" s="20" t="n">
        <v>7567</v>
      </c>
      <c r="G153" s="20" t="n">
        <v>1899</v>
      </c>
      <c r="H153" s="20" t="n">
        <v>3822</v>
      </c>
      <c r="I153" s="21" t="n">
        <v>-0.431559199555309</v>
      </c>
      <c r="J153" s="22" t="n">
        <f aca="false">B153*D153/C153*Assumptions!$B$20</f>
        <v>10756.0729414328</v>
      </c>
      <c r="K153" s="6" t="n">
        <f aca="false">(D153-E153-F153)/D153</f>
        <v>0.0150411061285501</v>
      </c>
      <c r="L153" s="6" t="n">
        <f aca="false">E153/(E153+F153)</f>
        <v>0.282272597932277</v>
      </c>
      <c r="M153" s="6" t="n">
        <f aca="false">(E153-F153)/D153</f>
        <v>-0.428905082212257</v>
      </c>
      <c r="N153" s="6" t="n">
        <f aca="false">(I153-Assumptions!$B$10)-(M153-Assumptions!$B$8)</f>
        <v>0.0288411960207873</v>
      </c>
      <c r="O153" s="6" t="n">
        <f aca="false">Assumptions!$B$4*N153</f>
        <v>0.0144205980103936</v>
      </c>
      <c r="P153" s="23" t="n">
        <f aca="false">4*L153*(1-L153)</f>
        <v>0.810379113555361</v>
      </c>
      <c r="Q153" s="6" t="n">
        <f aca="false">MAX(-(1-K153),MIN(1-K153,M153+O153+Assumptions!$B$5*P153/Assumptions!$B$21))</f>
        <v>-0.414484484201863</v>
      </c>
      <c r="R153" s="6" t="n">
        <f aca="false">MAX(-(1-K153),MIN(1-K153,M153+O153+Assumptions!$B$6*P153/Assumptions!$B$21))</f>
        <v>-0.363749367900155</v>
      </c>
      <c r="S153" s="6" t="n">
        <f aca="false">MAX(-(1-K153),MIN(1-K153,M153+O153+Assumptions!$B$7*P153/Assumptions!$B$21))</f>
        <v>-0.344833297579411</v>
      </c>
      <c r="T153" s="10" t="n">
        <f aca="false">J153*((1-K153)+Q153)/2</f>
        <v>3068.03218081346</v>
      </c>
      <c r="U153" s="10" t="n">
        <f aca="false">J153*((1-K153)-Q153)/2</f>
        <v>7526.25752598087</v>
      </c>
      <c r="V153" s="10" t="n">
        <f aca="false">J153*((1-K153)+R153)/2</f>
        <v>3340.88748663008</v>
      </c>
      <c r="W153" s="10" t="n">
        <f aca="false">J153*((1-K153)-R153)/2</f>
        <v>7253.40222016424</v>
      </c>
      <c r="X153" s="10" t="n">
        <f aca="false">J153*((1-K153)+S153)/2</f>
        <v>3442.61880269768</v>
      </c>
      <c r="Y153" s="10" t="n">
        <f aca="false">J153*((1-K153)-S153)/2</f>
        <v>7151.67090409664</v>
      </c>
      <c r="Z153" s="6" t="n">
        <f aca="false">MAX(-(1-K153),MIN(1-K153,((G153-H153)/C153)+O153+Assumptions!$B$6*P153/Assumptions!$B$21))</f>
        <v>-0.263169366787437</v>
      </c>
      <c r="AA153" s="10" t="n">
        <f aca="false">B153*((1-K153)+Z153)/2</f>
        <v>448.231296319172</v>
      </c>
      <c r="AB153" s="10" t="n">
        <f aca="false">B153*((1-K153)-Z153)/2</f>
        <v>775.087649869169</v>
      </c>
      <c r="AC153" s="10" t="n">
        <f aca="false">J153-B153</f>
        <v>9514.07294143284</v>
      </c>
      <c r="AD153" s="10" t="n">
        <f aca="false">V153-AA153</f>
        <v>2892.65619031091</v>
      </c>
      <c r="AE153" s="10" t="n">
        <f aca="false">W153-AB153</f>
        <v>6478.31457029507</v>
      </c>
      <c r="AF153" s="6" t="n">
        <f aca="false">IF(AC153&gt;0,(AD153-AE153)/AC153,0)</f>
        <v>-0.376879429247276</v>
      </c>
      <c r="AG153" s="6" t="n">
        <f aca="false">R153-M153</f>
        <v>0.0651557143121019</v>
      </c>
      <c r="AH153" s="2" t="str">
        <f aca="false">IF(V153&gt;W153,"D","R")</f>
        <v>R</v>
      </c>
    </row>
    <row r="154" customFormat="false" ht="15" hidden="false" customHeight="false" outlineLevel="0" collapsed="false">
      <c r="A154" s="2" t="s">
        <v>257</v>
      </c>
      <c r="B154" s="20" t="n">
        <v>275</v>
      </c>
      <c r="C154" s="20" t="n">
        <v>1235</v>
      </c>
      <c r="D154" s="20" t="n">
        <v>2149</v>
      </c>
      <c r="E154" s="20" t="n">
        <v>1117</v>
      </c>
      <c r="F154" s="20" t="n">
        <v>1007</v>
      </c>
      <c r="G154" s="20" t="n">
        <v>583</v>
      </c>
      <c r="H154" s="20" t="n">
        <v>626</v>
      </c>
      <c r="I154" s="21" t="n">
        <v>0.0470679012345679</v>
      </c>
      <c r="J154" s="22" t="n">
        <f aca="false">B154*D154/C154*Assumptions!$B$20</f>
        <v>2267.58417868239</v>
      </c>
      <c r="K154" s="6" t="n">
        <f aca="false">(D154-E154-F154)/D154</f>
        <v>0.0116333178222429</v>
      </c>
      <c r="L154" s="6" t="n">
        <f aca="false">E154/(E154+F154)</f>
        <v>0.525894538606403</v>
      </c>
      <c r="M154" s="6" t="n">
        <f aca="false">(E154-F154)/D154</f>
        <v>0.0511865984178688</v>
      </c>
      <c r="N154" s="6" t="n">
        <f aca="false">(I154-Assumptions!$B$10)-(M154-Assumptions!$B$8)</f>
        <v>0.0273766161805379</v>
      </c>
      <c r="O154" s="6" t="n">
        <f aca="false">Assumptions!$B$4*N154</f>
        <v>0.0136883080902689</v>
      </c>
      <c r="P154" s="23" t="n">
        <f aca="false">4*L154*(1-L154)</f>
        <v>0.997317891481446</v>
      </c>
      <c r="Q154" s="6" t="n">
        <f aca="false">MAX(-(1-K154),MIN(1-K154,M154+O154+Assumptions!$B$5*P154/Assumptions!$B$21))</f>
        <v>0.0648749065081377</v>
      </c>
      <c r="R154" s="6" t="n">
        <f aca="false">MAX(-(1-K154),MIN(1-K154,M154+O154+Assumptions!$B$6*P154/Assumptions!$B$21))</f>
        <v>0.127313632244902</v>
      </c>
      <c r="S154" s="6" t="n">
        <f aca="false">MAX(-(1-K154),MIN(1-K154,M154+O154+Assumptions!$B$7*P154/Assumptions!$B$21))</f>
        <v>0.150593273898834</v>
      </c>
      <c r="T154" s="10" t="n">
        <f aca="false">J154*((1-K154)+Q154)/2</f>
        <v>1194.15698141722</v>
      </c>
      <c r="U154" s="10" t="n">
        <f aca="false">J154*((1-K154)-Q154)/2</f>
        <v>1047.04766982587</v>
      </c>
      <c r="V154" s="10" t="n">
        <f aca="false">J154*((1-K154)+R154)/2</f>
        <v>1264.94951472611</v>
      </c>
      <c r="W154" s="10" t="n">
        <f aca="false">J154*((1-K154)-R154)/2</f>
        <v>976.25513651698</v>
      </c>
      <c r="X154" s="10" t="n">
        <f aca="false">J154*((1-K154)+S154)/2</f>
        <v>1291.34378827603</v>
      </c>
      <c r="Y154" s="10" t="n">
        <f aca="false">J154*((1-K154)-S154)/2</f>
        <v>949.860862967055</v>
      </c>
      <c r="Z154" s="6" t="n">
        <f aca="false">MAX(-(1-K154),MIN(1-K154,((G154-H154)/C154)+O154+Assumptions!$B$6*P154/Assumptions!$B$21))</f>
        <v>0.0413092200618514</v>
      </c>
      <c r="AA154" s="10" t="n">
        <f aca="false">B154*((1-K154)+Z154)/2</f>
        <v>141.580436557946</v>
      </c>
      <c r="AB154" s="10" t="n">
        <f aca="false">B154*((1-K154)-Z154)/2</f>
        <v>130.220401040937</v>
      </c>
      <c r="AC154" s="10" t="n">
        <f aca="false">J154-B154</f>
        <v>1992.58417868239</v>
      </c>
      <c r="AD154" s="10" t="n">
        <f aca="false">V154-AA154</f>
        <v>1123.36907816816</v>
      </c>
      <c r="AE154" s="10" t="n">
        <f aca="false">W154-AB154</f>
        <v>846.034735476043</v>
      </c>
      <c r="AF154" s="6" t="n">
        <f aca="false">IF(AC154&gt;0,(AD154-AE154)/AC154,0)</f>
        <v>0.139183250403759</v>
      </c>
      <c r="AG154" s="6" t="n">
        <f aca="false">R154-M154</f>
        <v>0.0761270338270336</v>
      </c>
      <c r="AH154" s="2" t="str">
        <f aca="false">IF(V154&gt;W154,"D","R")</f>
        <v>D</v>
      </c>
    </row>
    <row r="155" customFormat="false" ht="15" hidden="false" customHeight="false" outlineLevel="0" collapsed="false">
      <c r="A155" s="2" t="s">
        <v>258</v>
      </c>
      <c r="B155" s="20" t="n">
        <v>1203</v>
      </c>
      <c r="C155" s="20" t="n">
        <v>3902</v>
      </c>
      <c r="D155" s="20" t="n">
        <v>7763</v>
      </c>
      <c r="E155" s="20" t="n">
        <v>3793</v>
      </c>
      <c r="F155" s="20" t="n">
        <v>3904</v>
      </c>
      <c r="G155" s="20" t="n">
        <v>1906</v>
      </c>
      <c r="H155" s="20" t="n">
        <v>1937</v>
      </c>
      <c r="I155" s="21" t="n">
        <v>-0.0190666807121037</v>
      </c>
      <c r="J155" s="22" t="n">
        <f aca="false">B155*D155/C155*Assumptions!$B$20</f>
        <v>11341.4665152862</v>
      </c>
      <c r="K155" s="6" t="n">
        <f aca="false">(D155-E155-F155)/D155</f>
        <v>0.00850186783460003</v>
      </c>
      <c r="L155" s="6" t="n">
        <f aca="false">E155/(E155+F155)</f>
        <v>0.492789398466935</v>
      </c>
      <c r="M155" s="6" t="n">
        <f aca="false">(E155-F155)/D155</f>
        <v>-0.0142985959036455</v>
      </c>
      <c r="N155" s="6" t="n">
        <f aca="false">(I155-Assumptions!$B$10)-(M155-Assumptions!$B$8)</f>
        <v>0.0267272285553806</v>
      </c>
      <c r="O155" s="6" t="n">
        <f aca="false">Assumptions!$B$4*N155</f>
        <v>0.0133636142776903</v>
      </c>
      <c r="P155" s="23" t="n">
        <f aca="false">4*L155*(1-L155)</f>
        <v>0.999792028902126</v>
      </c>
      <c r="Q155" s="6" t="n">
        <f aca="false">MAX(-(1-K155),MIN(1-K155,M155+O155+Assumptions!$B$5*P155/Assumptions!$B$21))</f>
        <v>-0.000934981625955206</v>
      </c>
      <c r="R155" s="6" t="n">
        <f aca="false">MAX(-(1-K155),MIN(1-K155,M155+O155+Assumptions!$B$6*P155/Assumptions!$B$21))</f>
        <v>0.0616586415503966</v>
      </c>
      <c r="S155" s="6" t="n">
        <f aca="false">MAX(-(1-K155),MIN(1-K155,M155+O155+Assumptions!$B$7*P155/Assumptions!$B$21))</f>
        <v>0.0849960351338264</v>
      </c>
      <c r="T155" s="10" t="n">
        <f aca="false">J155*((1-K155)+Q155)/2</f>
        <v>5617.21940155977</v>
      </c>
      <c r="U155" s="10" t="n">
        <f aca="false">J155*((1-K155)-Q155)/2</f>
        <v>5627.82346436294</v>
      </c>
      <c r="V155" s="10" t="n">
        <f aca="false">J155*((1-K155)+R155)/2</f>
        <v>5972.17114222228</v>
      </c>
      <c r="W155" s="10" t="n">
        <f aca="false">J155*((1-K155)-R155)/2</f>
        <v>5272.87172370043</v>
      </c>
      <c r="X155" s="10" t="n">
        <f aca="false">J155*((1-K155)+S155)/2</f>
        <v>6104.51127616255</v>
      </c>
      <c r="Y155" s="10" t="n">
        <f aca="false">J155*((1-K155)-S155)/2</f>
        <v>5140.53158976016</v>
      </c>
      <c r="Z155" s="6" t="n">
        <f aca="false">MAX(-(1-K155),MIN(1-K155,((G155-H155)/C155)+O155+Assumptions!$B$6*P155/Assumptions!$B$21))</f>
        <v>0.0680125936816177</v>
      </c>
      <c r="AA155" s="10" t="n">
        <f aca="false">B155*((1-K155)+Z155)/2</f>
        <v>637.295701596981</v>
      </c>
      <c r="AB155" s="10" t="n">
        <f aca="false">B155*((1-K155)-Z155)/2</f>
        <v>555.476551397995</v>
      </c>
      <c r="AC155" s="10" t="n">
        <f aca="false">J155-B155</f>
        <v>10138.4665152862</v>
      </c>
      <c r="AD155" s="10" t="n">
        <f aca="false">V155-AA155</f>
        <v>5334.8754406253</v>
      </c>
      <c r="AE155" s="10" t="n">
        <f aca="false">W155-AB155</f>
        <v>4717.39517230243</v>
      </c>
      <c r="AF155" s="6" t="n">
        <f aca="false">IF(AC155&gt;0,(AD155-AE155)/AC155,0)</f>
        <v>0.060904700665714</v>
      </c>
      <c r="AG155" s="6" t="n">
        <f aca="false">R155-M155</f>
        <v>0.0759572374540421</v>
      </c>
      <c r="AH155" s="2" t="str">
        <f aca="false">IF(V155&gt;W155,"D","R")</f>
        <v>D</v>
      </c>
    </row>
    <row r="156" customFormat="false" ht="15" hidden="false" customHeight="false" outlineLevel="0" collapsed="false">
      <c r="A156" s="2" t="s">
        <v>259</v>
      </c>
      <c r="B156" s="20" t="n">
        <v>1409</v>
      </c>
      <c r="C156" s="20" t="n">
        <v>5203</v>
      </c>
      <c r="D156" s="20" t="n">
        <v>9988</v>
      </c>
      <c r="E156" s="20" t="n">
        <v>2014</v>
      </c>
      <c r="F156" s="20" t="n">
        <v>7838</v>
      </c>
      <c r="G156" s="20" t="n">
        <v>1253</v>
      </c>
      <c r="H156" s="20" t="n">
        <v>3872</v>
      </c>
      <c r="I156" s="21" t="n">
        <v>-0.597522306614556</v>
      </c>
      <c r="J156" s="22" t="n">
        <f aca="false">B156*D156/C156*Assumptions!$B$20</f>
        <v>12817.3123327794</v>
      </c>
      <c r="K156" s="6" t="n">
        <f aca="false">(D156-E156-F156)/D156</f>
        <v>0.013616339607529</v>
      </c>
      <c r="L156" s="6" t="n">
        <f aca="false">E156/(E156+F156)</f>
        <v>0.204425497360942</v>
      </c>
      <c r="M156" s="6" t="n">
        <f aca="false">(E156-F156)/D156</f>
        <v>-0.583099719663596</v>
      </c>
      <c r="N156" s="6" t="n">
        <f aca="false">(I156-Assumptions!$B$10)-(M156-Assumptions!$B$8)</f>
        <v>0.0170727264128786</v>
      </c>
      <c r="O156" s="6" t="n">
        <f aca="false">Assumptions!$B$4*N156</f>
        <v>0.0085363632064393</v>
      </c>
      <c r="P156" s="23" t="n">
        <f aca="false">4*L156*(1-L156)</f>
        <v>0.650542853558694</v>
      </c>
      <c r="Q156" s="6" t="n">
        <f aca="false">MAX(-(1-K156),MIN(1-K156,M156+O156+Assumptions!$B$5*P156/Assumptions!$B$21))</f>
        <v>-0.574563356457157</v>
      </c>
      <c r="R156" s="6" t="n">
        <f aca="false">MAX(-(1-K156),MIN(1-K156,M156+O156+Assumptions!$B$6*P156/Assumptions!$B$21))</f>
        <v>-0.533835051911225</v>
      </c>
      <c r="S156" s="6" t="n">
        <f aca="false">MAX(-(1-K156),MIN(1-K156,M156+O156+Assumptions!$B$7*P156/Assumptions!$B$21))</f>
        <v>-0.518649919226122</v>
      </c>
      <c r="T156" s="10" t="n">
        <f aca="false">J156*((1-K156)+Q156)/2</f>
        <v>2639.21473025953</v>
      </c>
      <c r="U156" s="10" t="n">
        <f aca="false">J156*((1-K156)-Q156)/2</f>
        <v>10003.572724941</v>
      </c>
      <c r="V156" s="10" t="n">
        <f aca="false">J156*((1-K156)+R156)/2</f>
        <v>2900.22843033442</v>
      </c>
      <c r="W156" s="10" t="n">
        <f aca="false">J156*((1-K156)-R156)/2</f>
        <v>9742.5590248661</v>
      </c>
      <c r="X156" s="10" t="n">
        <f aca="false">J156*((1-K156)+S156)/2</f>
        <v>2997.54472455425</v>
      </c>
      <c r="Y156" s="10" t="n">
        <f aca="false">J156*((1-K156)-S156)/2</f>
        <v>9645.24273064627</v>
      </c>
      <c r="Z156" s="6" t="n">
        <f aca="false">MAX(-(1-K156),MIN(1-K156,((G156-H156)/C156)+O156+Assumptions!$B$6*P156/Assumptions!$B$21))</f>
        <v>-0.454098776414455</v>
      </c>
      <c r="AA156" s="10" t="n">
        <f aca="false">B156*((1-K156)+Z156)/2</f>
        <v>374.994700762512</v>
      </c>
      <c r="AB156" s="10" t="n">
        <f aca="false">B156*((1-K156)-Z156)/2</f>
        <v>1014.81987673048</v>
      </c>
      <c r="AC156" s="10" t="n">
        <f aca="false">J156-B156</f>
        <v>11408.3123327794</v>
      </c>
      <c r="AD156" s="10" t="n">
        <f aca="false">V156-AA156</f>
        <v>2525.23372957191</v>
      </c>
      <c r="AE156" s="10" t="n">
        <f aca="false">W156-AB156</f>
        <v>8727.73914813562</v>
      </c>
      <c r="AF156" s="6" t="n">
        <f aca="false">IF(AC156&gt;0,(AD156-AE156)/AC156,0)</f>
        <v>-0.543682995138737</v>
      </c>
      <c r="AG156" s="6" t="n">
        <f aca="false">R156-M156</f>
        <v>0.0492646677523717</v>
      </c>
      <c r="AH156" s="2" t="str">
        <f aca="false">IF(V156&gt;W156,"D","R")</f>
        <v>R</v>
      </c>
    </row>
    <row r="157" customFormat="false" ht="15" hidden="false" customHeight="false" outlineLevel="0" collapsed="false">
      <c r="A157" s="2" t="s">
        <v>260</v>
      </c>
      <c r="B157" s="20" t="n">
        <v>94</v>
      </c>
      <c r="C157" s="20" t="n">
        <v>616</v>
      </c>
      <c r="D157" s="20" t="n">
        <v>1125</v>
      </c>
      <c r="E157" s="20" t="n">
        <v>442</v>
      </c>
      <c r="F157" s="20" t="n">
        <v>676</v>
      </c>
      <c r="G157" s="20" t="n">
        <v>202</v>
      </c>
      <c r="H157" s="20" t="n">
        <v>411</v>
      </c>
      <c r="I157" s="21" t="n">
        <v>-0.184131736526946</v>
      </c>
      <c r="J157" s="22" t="n">
        <f aca="false">B157*D157/C157*Assumptions!$B$20</f>
        <v>813.506318295662</v>
      </c>
      <c r="K157" s="6" t="n">
        <f aca="false">(D157-E157-F157)/D157</f>
        <v>0.00622222222222222</v>
      </c>
      <c r="L157" s="6" t="n">
        <f aca="false">E157/(E157+F157)</f>
        <v>0.395348837209302</v>
      </c>
      <c r="M157" s="6" t="n">
        <f aca="false">(E157-F157)/D157</f>
        <v>-0.208</v>
      </c>
      <c r="N157" s="6" t="n">
        <f aca="false">(I157-Assumptions!$B$10)-(M157-Assumptions!$B$8)</f>
        <v>0.0553635768368927</v>
      </c>
      <c r="O157" s="6" t="n">
        <f aca="false">Assumptions!$B$4*N157</f>
        <v>0.0276817884184463</v>
      </c>
      <c r="P157" s="23" t="n">
        <f aca="false">4*L157*(1-L157)</f>
        <v>0.95619253650622</v>
      </c>
      <c r="Q157" s="6" t="n">
        <f aca="false">MAX(-(1-K157),MIN(1-K157,M157+O157+Assumptions!$B$5*P157/Assumptions!$B$21))</f>
        <v>-0.180318211581554</v>
      </c>
      <c r="R157" s="6" t="n">
        <f aca="false">MAX(-(1-K157),MIN(1-K157,M157+O157+Assumptions!$B$6*P157/Assumptions!$B$21))</f>
        <v>-0.120454206284539</v>
      </c>
      <c r="S157" s="6" t="n">
        <f aca="false">MAX(-(1-K157),MIN(1-K157,M157+O157+Assumptions!$B$7*P157/Assumptions!$B$21))</f>
        <v>-0.0981345228694908</v>
      </c>
      <c r="T157" s="10" t="n">
        <f aca="false">J157*((1-K157)+Q157)/2</f>
        <v>330.877248389338</v>
      </c>
      <c r="U157" s="10" t="n">
        <f aca="false">J157*((1-K157)-Q157)/2</f>
        <v>477.567252814706</v>
      </c>
      <c r="V157" s="10" t="n">
        <f aca="false">J157*((1-K157)+R157)/2</f>
        <v>355.227121663142</v>
      </c>
      <c r="W157" s="10" t="n">
        <f aca="false">J157*((1-K157)-R157)/2</f>
        <v>453.217379540903</v>
      </c>
      <c r="X157" s="10" t="n">
        <f aca="false">J157*((1-K157)+S157)/2</f>
        <v>364.305723403392</v>
      </c>
      <c r="Y157" s="10" t="n">
        <f aca="false">J157*((1-K157)-S157)/2</f>
        <v>444.138777800652</v>
      </c>
      <c r="Z157" s="6" t="n">
        <f aca="false">MAX(-(1-K157),MIN(1-K157,((G157-H157)/C157)+O157+Assumptions!$B$6*P157/Assumptions!$B$21))</f>
        <v>-0.251739920570253</v>
      </c>
      <c r="AA157" s="10" t="n">
        <f aca="false">B157*((1-K157)+Z157)/2</f>
        <v>34.8757792887537</v>
      </c>
      <c r="AB157" s="10" t="n">
        <f aca="false">B157*((1-K157)-Z157)/2</f>
        <v>58.5393318223575</v>
      </c>
      <c r="AC157" s="10" t="n">
        <f aca="false">J157-B157</f>
        <v>719.506318295662</v>
      </c>
      <c r="AD157" s="10" t="n">
        <f aca="false">V157-AA157</f>
        <v>320.351342374388</v>
      </c>
      <c r="AE157" s="10" t="n">
        <f aca="false">W157-AB157</f>
        <v>394.678047718545</v>
      </c>
      <c r="AF157" s="6" t="n">
        <f aca="false">IF(AC157&gt;0,(AD157-AE157)/AC157,0)</f>
        <v>-0.103302366434001</v>
      </c>
      <c r="AG157" s="6" t="n">
        <f aca="false">R157-M157</f>
        <v>0.0875457937154614</v>
      </c>
      <c r="AH157" s="2" t="str">
        <f aca="false">IF(V157&gt;W157,"D","R")</f>
        <v>R</v>
      </c>
    </row>
    <row r="158" customFormat="false" ht="15" hidden="false" customHeight="false" outlineLevel="0" collapsed="false">
      <c r="A158" s="2" t="s">
        <v>261</v>
      </c>
      <c r="B158" s="20" t="n">
        <v>193</v>
      </c>
      <c r="C158" s="20" t="n">
        <v>900</v>
      </c>
      <c r="D158" s="20" t="n">
        <v>1817</v>
      </c>
      <c r="E158" s="20" t="n">
        <v>534</v>
      </c>
      <c r="F158" s="20" t="n">
        <v>1266</v>
      </c>
      <c r="G158" s="20" t="n">
        <v>277</v>
      </c>
      <c r="H158" s="20" t="n">
        <v>632</v>
      </c>
      <c r="I158" s="21" t="n">
        <v>-0.45079086115993</v>
      </c>
      <c r="J158" s="22" t="n">
        <f aca="false">B158*D158/C158*Assumptions!$B$20</f>
        <v>1846.42211579768</v>
      </c>
      <c r="K158" s="6" t="n">
        <f aca="false">(D158-E158-F158)/D158</f>
        <v>0.00935608145294441</v>
      </c>
      <c r="L158" s="6" t="n">
        <f aca="false">E158/(E158+F158)</f>
        <v>0.296666666666667</v>
      </c>
      <c r="M158" s="6" t="n">
        <f aca="false">(E158-F158)/D158</f>
        <v>-0.402861860209136</v>
      </c>
      <c r="N158" s="6" t="n">
        <f aca="false">(I158-Assumptions!$B$10)-(M158-Assumptions!$B$8)</f>
        <v>-0.0164336875869551</v>
      </c>
      <c r="O158" s="6" t="n">
        <f aca="false">Assumptions!$B$4*N158</f>
        <v>-0.00821684379347754</v>
      </c>
      <c r="P158" s="23" t="n">
        <f aca="false">4*L158*(1-L158)</f>
        <v>0.834622222222222</v>
      </c>
      <c r="Q158" s="6" t="n">
        <f aca="false">MAX(-(1-K158),MIN(1-K158,M158+O158+Assumptions!$B$5*P158/Assumptions!$B$21))</f>
        <v>-0.411078704002614</v>
      </c>
      <c r="R158" s="6" t="n">
        <f aca="false">MAX(-(1-K158),MIN(1-K158,M158+O158+Assumptions!$B$6*P158/Assumptions!$B$21))</f>
        <v>-0.358825808038086</v>
      </c>
      <c r="S158" s="6" t="n">
        <f aca="false">MAX(-(1-K158),MIN(1-K158,M158+O158+Assumptions!$B$7*P158/Assumptions!$B$21))</f>
        <v>-0.339343849060211</v>
      </c>
      <c r="T158" s="10" t="n">
        <f aca="false">J158*((1-K158)+Q158)/2</f>
        <v>535.061014840943</v>
      </c>
      <c r="U158" s="10" t="n">
        <f aca="false">J158*((1-K158)-Q158)/2</f>
        <v>1294.08582524482</v>
      </c>
      <c r="V158" s="10" t="n">
        <f aca="false">J158*((1-K158)+R158)/2</f>
        <v>583.301466202633</v>
      </c>
      <c r="W158" s="10" t="n">
        <f aca="false">J158*((1-K158)-R158)/2</f>
        <v>1245.84537388313</v>
      </c>
      <c r="X158" s="10" t="n">
        <f aca="false">J158*((1-K158)+S158)/2</f>
        <v>601.287426160538</v>
      </c>
      <c r="Y158" s="10" t="n">
        <f aca="false">J158*((1-K158)-S158)/2</f>
        <v>1227.85941392522</v>
      </c>
      <c r="Z158" s="6" t="n">
        <f aca="false">MAX(-(1-K158),MIN(1-K158,((G158-H158)/C158)+O158+Assumptions!$B$6*P158/Assumptions!$B$21))</f>
        <v>-0.350408392273394</v>
      </c>
      <c r="AA158" s="10" t="n">
        <f aca="false">B158*((1-K158)+Z158)/2</f>
        <v>61.7827282854083</v>
      </c>
      <c r="AB158" s="10" t="n">
        <f aca="false">B158*((1-K158)-Z158)/2</f>
        <v>129.411547994173</v>
      </c>
      <c r="AC158" s="10" t="n">
        <f aca="false">J158-B158</f>
        <v>1653.42211579768</v>
      </c>
      <c r="AD158" s="10" t="n">
        <f aca="false">V158-AA158</f>
        <v>521.518737917225</v>
      </c>
      <c r="AE158" s="10" t="n">
        <f aca="false">W158-AB158</f>
        <v>1116.43382588895</v>
      </c>
      <c r="AF158" s="6" t="n">
        <f aca="false">IF(AC158&gt;0,(AD158-AE158)/AC158,0)</f>
        <v>-0.359808352802102</v>
      </c>
      <c r="AG158" s="6" t="n">
        <f aca="false">R158-M158</f>
        <v>0.0440360521710504</v>
      </c>
      <c r="AH158" s="2" t="str">
        <f aca="false">IF(V158&gt;W158,"D","R")</f>
        <v>R</v>
      </c>
    </row>
    <row r="159" customFormat="false" ht="15" hidden="false" customHeight="false" outlineLevel="0" collapsed="false">
      <c r="A159" s="2" t="s">
        <v>262</v>
      </c>
      <c r="B159" s="20" t="n">
        <v>1742</v>
      </c>
      <c r="C159" s="20" t="n">
        <v>6944</v>
      </c>
      <c r="D159" s="20" t="n">
        <v>12660</v>
      </c>
      <c r="E159" s="20" t="n">
        <v>2063</v>
      </c>
      <c r="F159" s="20" t="n">
        <v>10249</v>
      </c>
      <c r="G159" s="20" t="n">
        <v>1248</v>
      </c>
      <c r="H159" s="20" t="n">
        <v>5479</v>
      </c>
      <c r="I159" s="21" t="n">
        <v>-0.685111441307578</v>
      </c>
      <c r="J159" s="22" t="n">
        <f aca="false">B159*D159/C159*Assumptions!$B$20</f>
        <v>15049.8929444946</v>
      </c>
      <c r="K159" s="6" t="n">
        <f aca="false">(D159-E159-F159)/D159</f>
        <v>0.0274881516587678</v>
      </c>
      <c r="L159" s="6" t="n">
        <f aca="false">E159/(E159+F159)</f>
        <v>0.167560103963613</v>
      </c>
      <c r="M159" s="6" t="n">
        <f aca="false">(E159-F159)/D159</f>
        <v>-0.646603475513428</v>
      </c>
      <c r="N159" s="6" t="n">
        <f aca="false">(I159-Assumptions!$B$10)-(M159-Assumptions!$B$8)</f>
        <v>-0.00701265243031124</v>
      </c>
      <c r="O159" s="6" t="n">
        <f aca="false">Assumptions!$B$4*N159</f>
        <v>-0.00350632621515562</v>
      </c>
      <c r="P159" s="23" t="n">
        <f aca="false">4*L159*(1-L159)</f>
        <v>0.557934862093264</v>
      </c>
      <c r="Q159" s="6" t="n">
        <f aca="false">MAX(-(1-K159),MIN(1-K159,M159+O159+Assumptions!$B$5*P159/Assumptions!$B$21))</f>
        <v>-0.650109801728584</v>
      </c>
      <c r="R159" s="6" t="n">
        <f aca="false">MAX(-(1-K159),MIN(1-K159,M159+O159+Assumptions!$B$6*P159/Assumptions!$B$21))</f>
        <v>-0.615179372694093</v>
      </c>
      <c r="S159" s="6" t="n">
        <f aca="false">MAX(-(1-K159),MIN(1-K159,M159+O159+Assumptions!$B$7*P159/Assumptions!$B$21))</f>
        <v>-0.602155918721485</v>
      </c>
      <c r="T159" s="10" t="n">
        <f aca="false">J159*((1-K159)+Q159)/2</f>
        <v>2426.05814330315</v>
      </c>
      <c r="U159" s="10" t="n">
        <f aca="false">J159*((1-K159)-Q159)/2</f>
        <v>12210.1410614849</v>
      </c>
      <c r="V159" s="10" t="n">
        <f aca="false">J159*((1-K159)+R159)/2</f>
        <v>2688.90775204033</v>
      </c>
      <c r="W159" s="10" t="n">
        <f aca="false">J159*((1-K159)-R159)/2</f>
        <v>11947.2914527478</v>
      </c>
      <c r="X159" s="10" t="n">
        <f aca="false">J159*((1-K159)+S159)/2</f>
        <v>2786.90854606798</v>
      </c>
      <c r="Y159" s="10" t="n">
        <f aca="false">J159*((1-K159)-S159)/2</f>
        <v>11849.2906587201</v>
      </c>
      <c r="Z159" s="6" t="n">
        <f aca="false">MAX(-(1-K159),MIN(1-K159,((G159-H159)/C159)+O159+Assumptions!$B$6*P159/Assumptions!$B$21))</f>
        <v>-0.57787889257237</v>
      </c>
      <c r="AA159" s="10" t="n">
        <f aca="false">B159*((1-K159)+Z159)/2</f>
        <v>343.725304474679</v>
      </c>
      <c r="AB159" s="10" t="n">
        <f aca="false">B159*((1-K159)-Z159)/2</f>
        <v>1350.39033533575</v>
      </c>
      <c r="AC159" s="10" t="n">
        <f aca="false">J159-B159</f>
        <v>13307.8929444946</v>
      </c>
      <c r="AD159" s="10" t="n">
        <f aca="false">V159-AA159</f>
        <v>2345.18244756565</v>
      </c>
      <c r="AE159" s="10" t="n">
        <f aca="false">W159-AB159</f>
        <v>10596.901117412</v>
      </c>
      <c r="AF159" s="6" t="n">
        <f aca="false">IF(AC159&gt;0,(AD159-AE159)/AC159,0)</f>
        <v>-0.620061996610821</v>
      </c>
      <c r="AG159" s="6" t="n">
        <f aca="false">R159-M159</f>
        <v>0.0314241028193354</v>
      </c>
      <c r="AH159" s="2" t="str">
        <f aca="false">IF(V159&gt;W159,"D","R")</f>
        <v>R</v>
      </c>
    </row>
    <row r="160" customFormat="false" ht="15" hidden="false" customHeight="false" outlineLevel="0" collapsed="false">
      <c r="A160" s="2" t="s">
        <v>263</v>
      </c>
      <c r="B160" s="20" t="n">
        <v>2366</v>
      </c>
      <c r="C160" s="20" t="n">
        <v>10494</v>
      </c>
      <c r="D160" s="20" t="n">
        <v>26888</v>
      </c>
      <c r="E160" s="20" t="n">
        <v>6904</v>
      </c>
      <c r="F160" s="20" t="n">
        <v>19387</v>
      </c>
      <c r="G160" s="20" t="n">
        <v>3050</v>
      </c>
      <c r="H160" s="20" t="n">
        <v>7140</v>
      </c>
      <c r="I160" s="21" t="n">
        <v>-0.444461183087275</v>
      </c>
      <c r="J160" s="22" t="n">
        <f aca="false">B160*D160/C160*Assumptions!$B$20</f>
        <v>28727.2098141723</v>
      </c>
      <c r="K160" s="6" t="n">
        <f aca="false">(D160-E160-F160)/D160</f>
        <v>0.0222032133293663</v>
      </c>
      <c r="L160" s="6" t="n">
        <f aca="false">E160/(E160+F160)</f>
        <v>0.262599368605226</v>
      </c>
      <c r="M160" s="6" t="n">
        <f aca="false">(E160-F160)/D160</f>
        <v>-0.464259149062779</v>
      </c>
      <c r="N160" s="6" t="n">
        <f aca="false">(I160-Assumptions!$B$10)-(M160-Assumptions!$B$8)</f>
        <v>0.0512932793393424</v>
      </c>
      <c r="O160" s="6" t="n">
        <f aca="false">Assumptions!$B$4*N160</f>
        <v>0.0256466396696712</v>
      </c>
      <c r="P160" s="23" t="n">
        <f aca="false">4*L160*(1-L160)</f>
        <v>0.774563760853451</v>
      </c>
      <c r="Q160" s="6" t="n">
        <f aca="false">MAX(-(1-K160),MIN(1-K160,M160+O160+Assumptions!$B$5*P160/Assumptions!$B$21))</f>
        <v>-0.438612509393108</v>
      </c>
      <c r="R160" s="6" t="n">
        <f aca="false">MAX(-(1-K160),MIN(1-K160,M160+O160+Assumptions!$B$6*P160/Assumptions!$B$21))</f>
        <v>-0.390119672111581</v>
      </c>
      <c r="S160" s="6" t="n">
        <f aca="false">MAX(-(1-K160),MIN(1-K160,M160+O160+Assumptions!$B$7*P160/Assumptions!$B$21))</f>
        <v>-0.372039612639264</v>
      </c>
      <c r="T160" s="10" t="n">
        <f aca="false">J160*((1-K160)+Q160)/2</f>
        <v>7744.62993092716</v>
      </c>
      <c r="U160" s="10" t="n">
        <f aca="false">J160*((1-K160)-Q160)/2</f>
        <v>20344.7435153836</v>
      </c>
      <c r="V160" s="10" t="n">
        <f aca="false">J160*((1-K160)+R160)/2</f>
        <v>8441.16188646263</v>
      </c>
      <c r="W160" s="10" t="n">
        <f aca="false">J160*((1-K160)-R160)/2</f>
        <v>19648.2115598481</v>
      </c>
      <c r="X160" s="10" t="n">
        <f aca="false">J160*((1-K160)+S160)/2</f>
        <v>8700.85671741961</v>
      </c>
      <c r="Y160" s="10" t="n">
        <f aca="false">J160*((1-K160)-S160)/2</f>
        <v>19388.5167288911</v>
      </c>
      <c r="Z160" s="6" t="n">
        <f aca="false">MAX(-(1-K160),MIN(1-K160,((G160-H160)/C160)+O160+Assumptions!$B$6*P160/Assumptions!$B$21))</f>
        <v>-0.315607044870795</v>
      </c>
      <c r="AA160" s="10" t="n">
        <f aca="false">B160*((1-K160)+Z160)/2</f>
        <v>783.370464549209</v>
      </c>
      <c r="AB160" s="10" t="n">
        <f aca="false">B160*((1-K160)-Z160)/2</f>
        <v>1530.09673271351</v>
      </c>
      <c r="AC160" s="10" t="n">
        <f aca="false">J160-B160</f>
        <v>26361.2098141723</v>
      </c>
      <c r="AD160" s="10" t="n">
        <f aca="false">V160-AA160</f>
        <v>7657.79142191343</v>
      </c>
      <c r="AE160" s="10" t="n">
        <f aca="false">W160-AB160</f>
        <v>18118.1148271346</v>
      </c>
      <c r="AF160" s="6" t="n">
        <f aca="false">IF(AC160&gt;0,(AD160-AE160)/AC160,0)</f>
        <v>-0.396807410545987</v>
      </c>
      <c r="AG160" s="6" t="n">
        <f aca="false">R160-M160</f>
        <v>0.0741394769511984</v>
      </c>
      <c r="AH160" s="2" t="str">
        <f aca="false">IF(V160&gt;W160,"D","R")</f>
        <v>R</v>
      </c>
    </row>
    <row r="161" customFormat="false" ht="15" hidden="false" customHeight="false" outlineLevel="0" collapsed="false">
      <c r="A161" s="2" t="s">
        <v>264</v>
      </c>
      <c r="B161" s="20" t="n">
        <v>231</v>
      </c>
      <c r="C161" s="20" t="n">
        <v>1177</v>
      </c>
      <c r="D161" s="20" t="n">
        <v>2613</v>
      </c>
      <c r="E161" s="20" t="n">
        <v>644</v>
      </c>
      <c r="F161" s="20" t="n">
        <v>1947</v>
      </c>
      <c r="G161" s="20" t="n">
        <v>299</v>
      </c>
      <c r="H161" s="20" t="n">
        <v>857</v>
      </c>
      <c r="I161" s="21" t="n">
        <v>-0.491783686883777</v>
      </c>
      <c r="J161" s="22" t="n">
        <f aca="false">B161*D161/C161*Assumptions!$B$20</f>
        <v>2430.16741455682</v>
      </c>
      <c r="K161" s="6" t="n">
        <f aca="false">(D161-E161-F161)/D161</f>
        <v>0.00841944125526215</v>
      </c>
      <c r="L161" s="6" t="n">
        <f aca="false">E161/(E161+F161)</f>
        <v>0.248552682362022</v>
      </c>
      <c r="M161" s="6" t="n">
        <f aca="false">(E161-F161)/D161</f>
        <v>-0.498660543436663</v>
      </c>
      <c r="N161" s="6" t="n">
        <f aca="false">(I161-Assumptions!$B$10)-(M161-Assumptions!$B$8)</f>
        <v>0.0383721699167251</v>
      </c>
      <c r="O161" s="6" t="n">
        <f aca="false">Assumptions!$B$4*N161</f>
        <v>0.0191860849583625</v>
      </c>
      <c r="P161" s="23" t="n">
        <f aca="false">4*L161*(1-L161)</f>
        <v>0.747096985810664</v>
      </c>
      <c r="Q161" s="6" t="n">
        <f aca="false">MAX(-(1-K161),MIN(1-K161,M161+O161+Assumptions!$B$5*P161/Assumptions!$B$21))</f>
        <v>-0.4794744584783</v>
      </c>
      <c r="R161" s="6" t="n">
        <f aca="false">MAX(-(1-K161),MIN(1-K161,M161+O161+Assumptions!$B$6*P161/Assumptions!$B$21))</f>
        <v>-0.43270122379131</v>
      </c>
      <c r="S161" s="6" t="n">
        <f aca="false">MAX(-(1-K161),MIN(1-K161,M161+O161+Assumptions!$B$7*P161/Assumptions!$B$21))</f>
        <v>-0.41526230059645</v>
      </c>
      <c r="T161" s="10" t="n">
        <f aca="false">J161*((1-K161)+Q161)/2</f>
        <v>622.251778831633</v>
      </c>
      <c r="U161" s="10" t="n">
        <f aca="false">J161*((1-K161)-Q161)/2</f>
        <v>1787.45498393788</v>
      </c>
      <c r="V161" s="10" t="n">
        <f aca="false">J161*((1-K161)+R161)/2</f>
        <v>679.085174236504</v>
      </c>
      <c r="W161" s="10" t="n">
        <f aca="false">J161*((1-K161)-R161)/2</f>
        <v>1730.62158853301</v>
      </c>
      <c r="X161" s="10" t="n">
        <f aca="false">J161*((1-K161)+S161)/2</f>
        <v>700.274925683058</v>
      </c>
      <c r="Y161" s="10" t="n">
        <f aca="false">J161*((1-K161)-S161)/2</f>
        <v>1709.43183708645</v>
      </c>
      <c r="Z161" s="6" t="n">
        <f aca="false">MAX(-(1-K161),MIN(1-K161,((G161-H161)/C161)+O161+Assumptions!$B$6*P161/Assumptions!$B$21))</f>
        <v>-0.408127341357196</v>
      </c>
      <c r="AA161" s="10" t="n">
        <f aca="false">B161*((1-K161)+Z161)/2</f>
        <v>67.388846608261</v>
      </c>
      <c r="AB161" s="10" t="n">
        <f aca="false">B161*((1-K161)-Z161)/2</f>
        <v>161.666262461773</v>
      </c>
      <c r="AC161" s="10" t="n">
        <f aca="false">J161-B161</f>
        <v>2199.16741455682</v>
      </c>
      <c r="AD161" s="10" t="n">
        <f aca="false">V161-AA161</f>
        <v>611.696327628243</v>
      </c>
      <c r="AE161" s="10" t="n">
        <f aca="false">W161-AB161</f>
        <v>1568.95532607123</v>
      </c>
      <c r="AF161" s="6" t="n">
        <f aca="false">IF(AC161&gt;0,(AD161-AE161)/AC161,0)</f>
        <v>-0.435282458309749</v>
      </c>
      <c r="AG161" s="6" t="n">
        <f aca="false">R161-M161</f>
        <v>0.0659593196453525</v>
      </c>
      <c r="AH161" s="2" t="str">
        <f aca="false">IF(V161&gt;W161,"D","R")</f>
        <v>R</v>
      </c>
    </row>
    <row r="162" customFormat="false" ht="15" hidden="false" customHeight="false" outlineLevel="0" collapsed="false">
      <c r="A162" s="2" t="s">
        <v>265</v>
      </c>
      <c r="B162" s="20" t="n">
        <v>617</v>
      </c>
      <c r="C162" s="20" t="n">
        <v>2124</v>
      </c>
      <c r="D162" s="20" t="n">
        <v>4128</v>
      </c>
      <c r="E162" s="20" t="n">
        <v>1680</v>
      </c>
      <c r="F162" s="20" t="n">
        <v>2402</v>
      </c>
      <c r="G162" s="20" t="n">
        <v>892</v>
      </c>
      <c r="H162" s="20" t="n">
        <v>1206</v>
      </c>
      <c r="I162" s="21" t="n">
        <v>-0.168497449980385</v>
      </c>
      <c r="J162" s="22" t="n">
        <f aca="false">B162*D162/C162*Assumptions!$B$20</f>
        <v>5682.39744905773</v>
      </c>
      <c r="K162" s="6" t="n">
        <f aca="false">(D162-E162-F162)/D162</f>
        <v>0.0111434108527132</v>
      </c>
      <c r="L162" s="6" t="n">
        <f aca="false">E162/(E162+F162)</f>
        <v>0.41156295933366</v>
      </c>
      <c r="M162" s="6" t="n">
        <f aca="false">(E162-F162)/D162</f>
        <v>-0.174903100775194</v>
      </c>
      <c r="N162" s="6" t="n">
        <f aca="false">(I162-Assumptions!$B$10)-(M162-Assumptions!$B$8)</f>
        <v>0.0379009641586481</v>
      </c>
      <c r="O162" s="6" t="n">
        <f aca="false">Assumptions!$B$4*N162</f>
        <v>0.018950482079324</v>
      </c>
      <c r="P162" s="23" t="n">
        <f aca="false">4*L162*(1-L162)</f>
        <v>0.96871555935272</v>
      </c>
      <c r="Q162" s="6" t="n">
        <f aca="false">MAX(-(1-K162),MIN(1-K162,M162+O162+Assumptions!$B$5*P162/Assumptions!$B$21))</f>
        <v>-0.15595261869587</v>
      </c>
      <c r="R162" s="6" t="n">
        <f aca="false">MAX(-(1-K162),MIN(1-K162,M162+O162+Assumptions!$B$6*P162/Assumptions!$B$21))</f>
        <v>-0.095304588971351</v>
      </c>
      <c r="S162" s="6" t="n">
        <f aca="false">MAX(-(1-K162),MIN(1-K162,M162+O162+Assumptions!$B$7*P162/Assumptions!$B$21))</f>
        <v>-0.0726925900501034</v>
      </c>
      <c r="T162" s="10" t="n">
        <f aca="false">J162*((1-K162)+Q162)/2</f>
        <v>2366.4456985016</v>
      </c>
      <c r="U162" s="10" t="n">
        <f aca="false">J162*((1-K162)-Q162)/2</f>
        <v>3252.63046115288</v>
      </c>
      <c r="V162" s="10" t="n">
        <f aca="false">J162*((1-K162)+R162)/2</f>
        <v>2538.75880320009</v>
      </c>
      <c r="W162" s="10" t="n">
        <f aca="false">J162*((1-K162)-R162)/2</f>
        <v>3080.31735645439</v>
      </c>
      <c r="X162" s="10" t="n">
        <f aca="false">J162*((1-K162)+S162)/2</f>
        <v>2603.00398569418</v>
      </c>
      <c r="Y162" s="10" t="n">
        <f aca="false">J162*((1-K162)-S162)/2</f>
        <v>3016.07217396029</v>
      </c>
      <c r="Z162" s="6" t="n">
        <f aca="false">MAX(-(1-K162),MIN(1-K162,((G162-H162)/C162)+O162+Assumptions!$B$6*P162/Assumptions!$B$21))</f>
        <v>-0.0682357631490762</v>
      </c>
      <c r="AA162" s="10" t="n">
        <f aca="false">B162*((1-K162)+Z162)/2</f>
        <v>284.011524820448</v>
      </c>
      <c r="AB162" s="10" t="n">
        <f aca="false">B162*((1-K162)-Z162)/2</f>
        <v>326.112990683428</v>
      </c>
      <c r="AC162" s="10" t="n">
        <f aca="false">J162-B162</f>
        <v>5065.39744905773</v>
      </c>
      <c r="AD162" s="10" t="n">
        <f aca="false">V162-AA162</f>
        <v>2254.74727837964</v>
      </c>
      <c r="AE162" s="10" t="n">
        <f aca="false">W162-AB162</f>
        <v>2754.20436577096</v>
      </c>
      <c r="AF162" s="6" t="n">
        <f aca="false">IF(AC162&gt;0,(AD162-AE162)/AC162,0)</f>
        <v>-0.0986017568047359</v>
      </c>
      <c r="AG162" s="6" t="n">
        <f aca="false">R162-M162</f>
        <v>0.0795985118038428</v>
      </c>
      <c r="AH162" s="2" t="str">
        <f aca="false">IF(V162&gt;W162,"D","R")</f>
        <v>R</v>
      </c>
    </row>
    <row r="163" customFormat="false" ht="15" hidden="false" customHeight="false" outlineLevel="0" collapsed="false">
      <c r="A163" s="2" t="s">
        <v>266</v>
      </c>
      <c r="B163" s="20" t="n">
        <v>264</v>
      </c>
      <c r="C163" s="20" t="n">
        <v>1438</v>
      </c>
      <c r="D163" s="20" t="n">
        <v>4043</v>
      </c>
      <c r="E163" s="20" t="n">
        <v>1728</v>
      </c>
      <c r="F163" s="20" t="n">
        <v>2272</v>
      </c>
      <c r="G163" s="20" t="n">
        <v>783</v>
      </c>
      <c r="H163" s="20" t="n">
        <v>636</v>
      </c>
      <c r="I163" s="21" t="n">
        <v>-0.178484107579462</v>
      </c>
      <c r="J163" s="22" t="n">
        <f aca="false">B163*D163/C163*Assumptions!$B$20</f>
        <v>3517.30515551107</v>
      </c>
      <c r="K163" s="6" t="n">
        <f aca="false">(D163-E163-F163)/D163</f>
        <v>0.0106356665842196</v>
      </c>
      <c r="L163" s="6" t="n">
        <f aca="false">E163/(E163+F163)</f>
        <v>0.432</v>
      </c>
      <c r="M163" s="6" t="n">
        <f aca="false">(E163-F163)/D163</f>
        <v>-0.134553549344546</v>
      </c>
      <c r="N163" s="6" t="n">
        <f aca="false">(I163-Assumptions!$B$10)-(M163-Assumptions!$B$8)</f>
        <v>-0.0124352448710772</v>
      </c>
      <c r="O163" s="6" t="n">
        <f aca="false">Assumptions!$B$4*N163</f>
        <v>-0.0062176224355386</v>
      </c>
      <c r="P163" s="23" t="n">
        <f aca="false">4*L163*(1-L163)</f>
        <v>0.981504</v>
      </c>
      <c r="Q163" s="6" t="n">
        <f aca="false">MAX(-(1-K163),MIN(1-K163,M163+O163+Assumptions!$B$5*P163/Assumptions!$B$21))</f>
        <v>-0.140771171780085</v>
      </c>
      <c r="R163" s="6" t="n">
        <f aca="false">MAX(-(1-K163),MIN(1-K163,M163+O163+Assumptions!$B$6*P163/Assumptions!$B$21))</f>
        <v>-0.0793225007104175</v>
      </c>
      <c r="S163" s="6" t="n">
        <f aca="false">MAX(-(1-K163),MIN(1-K163,M163+O163+Assumptions!$B$7*P163/Assumptions!$B$21))</f>
        <v>-0.0564119908348151</v>
      </c>
      <c r="T163" s="10" t="n">
        <f aca="false">J163*((1-K163)+Q163)/2</f>
        <v>1492.38055117633</v>
      </c>
      <c r="U163" s="10" t="n">
        <f aca="false">J163*((1-K163)-Q163)/2</f>
        <v>1987.51571942576</v>
      </c>
      <c r="V163" s="10" t="n">
        <f aca="false">J163*((1-K163)+R163)/2</f>
        <v>1600.44741495266</v>
      </c>
      <c r="W163" s="10" t="n">
        <f aca="false">J163*((1-K163)-R163)/2</f>
        <v>1879.44885564944</v>
      </c>
      <c r="X163" s="10" t="n">
        <f aca="false">J163*((1-K163)+S163)/2</f>
        <v>1640.73904220308</v>
      </c>
      <c r="Y163" s="10" t="n">
        <f aca="false">J163*((1-K163)-S163)/2</f>
        <v>1839.15722839902</v>
      </c>
      <c r="Z163" s="6" t="n">
        <f aca="false">MAX(-(1-K163),MIN(1-K163,((G163-H163)/C163)+O163+Assumptions!$B$6*P163/Assumptions!$B$21))</f>
        <v>0.15745636156876</v>
      </c>
      <c r="AA163" s="10" t="n">
        <f aca="false">B163*((1-K163)+Z163)/2</f>
        <v>151.380331737959</v>
      </c>
      <c r="AB163" s="10" t="n">
        <f aca="false">B163*((1-K163)-Z163)/2</f>
        <v>109.811852283807</v>
      </c>
      <c r="AC163" s="10" t="n">
        <f aca="false">J163-B163</f>
        <v>3253.30515551107</v>
      </c>
      <c r="AD163" s="10" t="n">
        <f aca="false">V163-AA163</f>
        <v>1449.0670832147</v>
      </c>
      <c r="AE163" s="10" t="n">
        <f aca="false">W163-AB163</f>
        <v>1769.63700336563</v>
      </c>
      <c r="AF163" s="6" t="n">
        <f aca="false">IF(AC163&gt;0,(AD163-AE163)/AC163,0)</f>
        <v>-0.098536689559506</v>
      </c>
      <c r="AG163" s="6" t="n">
        <f aca="false">R163-M163</f>
        <v>0.0552310486341286</v>
      </c>
      <c r="AH163" s="2" t="str">
        <f aca="false">IF(V163&gt;W163,"D","R")</f>
        <v>R</v>
      </c>
    </row>
    <row r="164" customFormat="false" ht="15" hidden="false" customHeight="false" outlineLevel="0" collapsed="false">
      <c r="A164" s="2" t="s">
        <v>267</v>
      </c>
      <c r="B164" s="20" t="n">
        <v>673</v>
      </c>
      <c r="C164" s="20" t="n">
        <v>3177</v>
      </c>
      <c r="D164" s="20" t="n">
        <v>7358</v>
      </c>
      <c r="E164" s="20" t="n">
        <v>1842</v>
      </c>
      <c r="F164" s="20" t="n">
        <v>5416</v>
      </c>
      <c r="G164" s="20" t="n">
        <v>979</v>
      </c>
      <c r="H164" s="20" t="n">
        <v>2121</v>
      </c>
      <c r="I164" s="21" t="n">
        <v>-0.503920936727898</v>
      </c>
      <c r="J164" s="22" t="n">
        <f aca="false">B164*D164/C164*Assumptions!$B$20</f>
        <v>7386.16320054051</v>
      </c>
      <c r="K164" s="6" t="n">
        <f aca="false">(D164-E164-F164)/D164</f>
        <v>0.0135906496330525</v>
      </c>
      <c r="L164" s="6" t="n">
        <f aca="false">E164/(E164+F164)</f>
        <v>0.253788922568201</v>
      </c>
      <c r="M164" s="6" t="n">
        <f aca="false">(E164-F164)/D164</f>
        <v>-0.485729817885295</v>
      </c>
      <c r="N164" s="6" t="n">
        <f aca="false">(I164-Assumptions!$B$10)-(M164-Assumptions!$B$8)</f>
        <v>0.0133041945212359</v>
      </c>
      <c r="O164" s="6" t="n">
        <f aca="false">Assumptions!$B$4*N164</f>
        <v>0.00665209726061794</v>
      </c>
      <c r="P164" s="23" t="n">
        <f aca="false">4*L164*(1-L164)</f>
        <v>0.75752042139949</v>
      </c>
      <c r="Q164" s="6" t="n">
        <f aca="false">MAX(-(1-K164),MIN(1-K164,M164+O164+Assumptions!$B$5*P164/Assumptions!$B$21))</f>
        <v>-0.479077720624677</v>
      </c>
      <c r="R164" s="6" t="n">
        <f aca="false">MAX(-(1-K164),MIN(1-K164,M164+O164+Assumptions!$B$6*P164/Assumptions!$B$21))</f>
        <v>-0.431651909621224</v>
      </c>
      <c r="S164" s="6" t="n">
        <f aca="false">MAX(-(1-K164),MIN(1-K164,M164+O164+Assumptions!$B$7*P164/Assumptions!$B$21))</f>
        <v>-0.413969680006833</v>
      </c>
      <c r="T164" s="10" t="n">
        <f aca="false">J164*((1-K164)+Q164)/2</f>
        <v>1873.6171070363</v>
      </c>
      <c r="U164" s="10" t="n">
        <f aca="false">J164*((1-K164)-Q164)/2</f>
        <v>5412.16333731312</v>
      </c>
      <c r="V164" s="10" t="n">
        <f aca="false">J164*((1-K164)+R164)/2</f>
        <v>2048.76449703105</v>
      </c>
      <c r="W164" s="10" t="n">
        <f aca="false">J164*((1-K164)-R164)/2</f>
        <v>5237.01594731837</v>
      </c>
      <c r="X164" s="10" t="n">
        <f aca="false">J164*((1-K164)+S164)/2</f>
        <v>2114.06641387171</v>
      </c>
      <c r="Y164" s="10" t="n">
        <f aca="false">J164*((1-K164)-S164)/2</f>
        <v>5171.71403047771</v>
      </c>
      <c r="Z164" s="6" t="n">
        <f aca="false">MAX(-(1-K164),MIN(1-K164,((G164-H164)/C164)+O164+Assumptions!$B$6*P164/Assumptions!$B$21))</f>
        <v>-0.305380700486323</v>
      </c>
      <c r="AA164" s="10" t="n">
        <f aca="false">B164*((1-K164)+Z164)/2</f>
        <v>229.16614068483</v>
      </c>
      <c r="AB164" s="10" t="n">
        <f aca="false">B164*((1-K164)-Z164)/2</f>
        <v>434.687352112125</v>
      </c>
      <c r="AC164" s="10" t="n">
        <f aca="false">J164-B164</f>
        <v>6713.16320054051</v>
      </c>
      <c r="AD164" s="10" t="n">
        <f aca="false">V164-AA164</f>
        <v>1819.59835634622</v>
      </c>
      <c r="AE164" s="10" t="n">
        <f aca="false">W164-AB164</f>
        <v>4802.32859520625</v>
      </c>
      <c r="AF164" s="6" t="n">
        <f aca="false">IF(AC164&gt;0,(AD164-AE164)/AC164,0)</f>
        <v>-0.444310699704109</v>
      </c>
      <c r="AG164" s="6" t="n">
        <f aca="false">R164-M164</f>
        <v>0.0540779082640708</v>
      </c>
      <c r="AH164" s="2" t="str">
        <f aca="false">IF(V164&gt;W164,"D","R")</f>
        <v>R</v>
      </c>
    </row>
    <row r="165" customFormat="false" ht="15" hidden="false" customHeight="false" outlineLevel="0" collapsed="false">
      <c r="A165" s="7" t="s">
        <v>268</v>
      </c>
      <c r="B165" s="24" t="n">
        <f aca="false">SUM(B6:B164)</f>
        <v>528827</v>
      </c>
      <c r="C165" s="24" t="n">
        <f aca="false">SUM(C6:C164)</f>
        <v>2289951</v>
      </c>
      <c r="D165" s="24" t="n">
        <f aca="false">SUM(D6:D164)</f>
        <v>3935924</v>
      </c>
      <c r="E165" s="24" t="n">
        <f aca="false">SUM(E6:E164)</f>
        <v>1946117</v>
      </c>
      <c r="F165" s="24" t="n">
        <f aca="false">SUM(F6:F164)</f>
        <v>1908442</v>
      </c>
      <c r="G165" s="24" t="n">
        <f aca="false">SUM(G6:G164)</f>
        <v>1202113</v>
      </c>
      <c r="H165" s="24" t="n">
        <f aca="false">SUM(H6:H164)</f>
        <v>1038220</v>
      </c>
      <c r="J165" s="24" t="n">
        <f aca="false">SUM(J6:J164)</f>
        <v>4300000</v>
      </c>
      <c r="M165" s="9" t="n">
        <f aca="false">(E165-F165)/D165</f>
        <v>0.00957208523335308</v>
      </c>
      <c r="Q165" s="9" t="n">
        <f aca="false">(T165-U165)/J165</f>
        <v>0.0302564298861361</v>
      </c>
      <c r="R165" s="9" t="n">
        <f aca="false">(V165-W165)/J165</f>
        <v>0.081245627821419</v>
      </c>
      <c r="S165" s="9" t="n">
        <f aca="false">(X165-Y165)/J165</f>
        <v>0.100256429886136</v>
      </c>
      <c r="T165" s="24" t="n">
        <f aca="false">SUM(T6:T164)</f>
        <v>2170738.26962474</v>
      </c>
      <c r="U165" s="24" t="n">
        <f aca="false">SUM(U6:U164)</f>
        <v>2040635.62111436</v>
      </c>
      <c r="V165" s="24" t="n">
        <f aca="false">SUM(V6:V164)</f>
        <v>2280365.0451856</v>
      </c>
      <c r="W165" s="24" t="n">
        <f aca="false">SUM(W6:W164)</f>
        <v>1931008.8455535</v>
      </c>
      <c r="X165" s="24" t="n">
        <f aca="false">SUM(X6:X164)</f>
        <v>2321238.26962474</v>
      </c>
      <c r="Y165" s="24" t="n">
        <f aca="false">SUM(Y6:Y164)</f>
        <v>1890135.62111436</v>
      </c>
      <c r="Z165" s="9" t="n">
        <f aca="false">(AA165-AB165)/B165</f>
        <v>0.143164193084071</v>
      </c>
      <c r="AA165" s="24" t="n">
        <f aca="false">SUM(AA6:AA164)</f>
        <v>296813.059062821</v>
      </c>
      <c r="AB165" s="24" t="n">
        <f aca="false">SUM(AB6:AB164)</f>
        <v>221103.968326751</v>
      </c>
      <c r="AC165" s="24" t="n">
        <f aca="false">SUM(AC6:AC164)</f>
        <v>3771173</v>
      </c>
      <c r="AD165" s="24" t="n">
        <f aca="false">SUM(AD6:AD164)</f>
        <v>1983551.98612278</v>
      </c>
      <c r="AE165" s="24" t="n">
        <f aca="false">SUM(AE6:AE164)</f>
        <v>1709904.87722675</v>
      </c>
      <c r="AF165" s="9" t="n">
        <f aca="false">(AD165-AE165)/AC165</f>
        <v>0.0725628627740047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H1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34" min="2" style="0" width="14"/>
  </cols>
  <sheetData>
    <row r="1" customFormat="false" ht="15" hidden="false" customHeight="false" outlineLevel="0" collapsed="false">
      <c r="A1" s="13" t="s">
        <v>269</v>
      </c>
    </row>
    <row r="2" customFormat="false" ht="15" hidden="false" customHeight="false" outlineLevel="0" collapsed="false">
      <c r="A2" s="2" t="s">
        <v>101</v>
      </c>
    </row>
    <row r="5" customFormat="false" ht="54" hidden="false" customHeight="true" outlineLevel="0" collapsed="false">
      <c r="A5" s="4" t="s">
        <v>29</v>
      </c>
      <c r="B5" s="4" t="s">
        <v>30</v>
      </c>
      <c r="C5" s="4" t="s">
        <v>102</v>
      </c>
      <c r="D5" s="4" t="s">
        <v>103</v>
      </c>
      <c r="E5" s="4" t="s">
        <v>104</v>
      </c>
      <c r="F5" s="4" t="s">
        <v>105</v>
      </c>
      <c r="G5" s="4" t="s">
        <v>270</v>
      </c>
      <c r="H5" s="4" t="s">
        <v>271</v>
      </c>
      <c r="I5" s="4" t="s">
        <v>108</v>
      </c>
      <c r="J5" s="4" t="s">
        <v>31</v>
      </c>
      <c r="K5" s="4" t="s">
        <v>109</v>
      </c>
      <c r="L5" s="4" t="s">
        <v>110</v>
      </c>
      <c r="M5" s="4" t="s">
        <v>32</v>
      </c>
      <c r="N5" s="4" t="s">
        <v>111</v>
      </c>
      <c r="O5" s="4" t="s">
        <v>112</v>
      </c>
      <c r="P5" s="4" t="s">
        <v>113</v>
      </c>
      <c r="Q5" s="4" t="s">
        <v>114</v>
      </c>
      <c r="R5" s="4" t="s">
        <v>33</v>
      </c>
      <c r="S5" s="4" t="s">
        <v>115</v>
      </c>
      <c r="T5" s="4" t="s">
        <v>116</v>
      </c>
      <c r="U5" s="4" t="s">
        <v>117</v>
      </c>
      <c r="V5" s="4" t="s">
        <v>35</v>
      </c>
      <c r="W5" s="4" t="s">
        <v>36</v>
      </c>
      <c r="X5" s="4" t="s">
        <v>118</v>
      </c>
      <c r="Y5" s="4" t="s">
        <v>119</v>
      </c>
      <c r="Z5" s="4" t="s">
        <v>120</v>
      </c>
      <c r="AA5" s="4" t="s">
        <v>19</v>
      </c>
      <c r="AB5" s="4" t="s">
        <v>20</v>
      </c>
      <c r="AC5" s="4" t="s">
        <v>22</v>
      </c>
      <c r="AD5" s="4" t="s">
        <v>23</v>
      </c>
      <c r="AE5" s="4" t="s">
        <v>24</v>
      </c>
      <c r="AF5" s="4" t="s">
        <v>121</v>
      </c>
      <c r="AG5" s="4" t="s">
        <v>122</v>
      </c>
      <c r="AH5" s="4" t="s">
        <v>123</v>
      </c>
    </row>
    <row r="6" customFormat="false" ht="15" hidden="false" customHeight="false" outlineLevel="0" collapsed="false">
      <c r="A6" s="2" t="s">
        <v>124</v>
      </c>
      <c r="B6" s="20" t="n">
        <v>766</v>
      </c>
      <c r="C6" s="20" t="n">
        <v>3302</v>
      </c>
      <c r="D6" s="20" t="n">
        <v>6703</v>
      </c>
      <c r="E6" s="20" t="n">
        <v>1131</v>
      </c>
      <c r="F6" s="20" t="n">
        <v>5552</v>
      </c>
      <c r="G6" s="12" t="n">
        <f aca="false">(Senate!G6-Senate!H6)/Senate!C6-Senate!M6</f>
        <v>0.050302079311611</v>
      </c>
      <c r="H6" s="12" t="n">
        <f aca="false">Senate!M6</f>
        <v>-0.612385665017244</v>
      </c>
      <c r="I6" s="21" t="n">
        <v>-0.624070074394049</v>
      </c>
      <c r="J6" s="11" t="n">
        <f aca="false">Senate!J6</f>
        <v>7331.17665524071</v>
      </c>
      <c r="K6" s="6" t="n">
        <f aca="false">(D6-E6-F6)/D6</f>
        <v>0.00298373862449649</v>
      </c>
      <c r="L6" s="6" t="n">
        <f aca="false">E6/(E6+F6)</f>
        <v>0.169235373335328</v>
      </c>
      <c r="M6" s="6" t="n">
        <f aca="false">(E6-F6)/D6</f>
        <v>-0.65955542294495</v>
      </c>
      <c r="N6" s="6" t="n">
        <f aca="false">(I6-Assumptions!$B$10)-(M6-Assumptions!$B$9)</f>
        <v>-0.0179438787191178</v>
      </c>
      <c r="O6" s="6" t="n">
        <f aca="false">Assumptions!$B$4*N6</f>
        <v>-0.00897193935955892</v>
      </c>
      <c r="P6" s="23" t="n">
        <f aca="false">4*L6*(1-L6)</f>
        <v>0.562379046989522</v>
      </c>
      <c r="Q6" s="6" t="n">
        <f aca="false">MAX(-(1-K6),MIN(1-K6,M6+O6+Assumptions!$B$5*P6/Assumptions!$B$22))</f>
        <v>-0.668527362304509</v>
      </c>
      <c r="R6" s="6" t="n">
        <f aca="false">MAX(-(1-K6),MIN(1-K6,M6+O6+Assumptions!$B$6*P6/Assumptions!$B$22))</f>
        <v>-0.633358299337184</v>
      </c>
      <c r="S6" s="6" t="n">
        <f aca="false">MAX(-(1-K6),MIN(1-K6,M6+O6+Assumptions!$B$7*P6/Assumptions!$B$22))</f>
        <v>-0.620245873138169</v>
      </c>
      <c r="T6" s="10" t="n">
        <f aca="false">J6*((1-K6)+Q6)/2</f>
        <v>1204.1050741875</v>
      </c>
      <c r="U6" s="10" t="n">
        <f aca="false">J6*((1-K6)-Q6)/2</f>
        <v>6105.19726610396</v>
      </c>
      <c r="V6" s="10" t="n">
        <f aca="false">J6*((1-K6)+R6)/2</f>
        <v>1333.02038089387</v>
      </c>
      <c r="W6" s="10" t="n">
        <f aca="false">J6*((1-K6)-R6)/2</f>
        <v>5976.28195939759</v>
      </c>
      <c r="X6" s="10" t="n">
        <f aca="false">J6*((1-K6)+S6)/2</f>
        <v>1381.08513731577</v>
      </c>
      <c r="Y6" s="10" t="n">
        <f aca="false">J6*((1-K6)-S6)/2</f>
        <v>5928.2172029757</v>
      </c>
      <c r="Z6" s="6" t="n">
        <f aca="false">MAX(-(1-K6),MIN(1-K6,(M6+G6)+O6+Assumptions!$B$6*P6/Assumptions!$B$22))</f>
        <v>-0.583056220025573</v>
      </c>
      <c r="AA6" s="10" t="n">
        <f aca="false">B6*((1-K6)+Z6)/2</f>
        <v>158.546695837023</v>
      </c>
      <c r="AB6" s="10" t="n">
        <f aca="false">B6*((1-K6)-Z6)/2</f>
        <v>605.167760376612</v>
      </c>
      <c r="AC6" s="10" t="n">
        <f aca="false">J6-B6</f>
        <v>6565.17665524071</v>
      </c>
      <c r="AD6" s="10" t="n">
        <f aca="false">V6-AA6</f>
        <v>1174.47368505685</v>
      </c>
      <c r="AE6" s="10" t="n">
        <f aca="false">W6-AB6</f>
        <v>5371.11419902098</v>
      </c>
      <c r="AF6" s="6" t="n">
        <f aca="false">IF(AC6&gt;0,(AD6-AE6)/AC6,0)</f>
        <v>-0.639227355841846</v>
      </c>
      <c r="AG6" s="6" t="n">
        <f aca="false">R6-M6</f>
        <v>0.0261971236077662</v>
      </c>
      <c r="AH6" s="2" t="str">
        <f aca="false">IF(V6&gt;W6,"D","R")</f>
        <v>R</v>
      </c>
    </row>
    <row r="7" customFormat="false" ht="15" hidden="false" customHeight="false" outlineLevel="0" collapsed="false">
      <c r="A7" s="2" t="s">
        <v>125</v>
      </c>
      <c r="B7" s="20" t="n">
        <v>143</v>
      </c>
      <c r="C7" s="20" t="n">
        <v>1118</v>
      </c>
      <c r="D7" s="20" t="n">
        <v>2246</v>
      </c>
      <c r="E7" s="20" t="n">
        <v>467</v>
      </c>
      <c r="F7" s="20" t="n">
        <v>1767</v>
      </c>
      <c r="G7" s="12" t="n">
        <f aca="false">(Senate!G7-Senate!H7)/Senate!C7-Senate!M7</f>
        <v>0.0777823606241836</v>
      </c>
      <c r="H7" s="12" t="n">
        <f aca="false">Senate!M7</f>
        <v>-0.539320822162645</v>
      </c>
      <c r="I7" s="21" t="n">
        <v>-0.539744847890088</v>
      </c>
      <c r="J7" s="11" t="n">
        <f aca="false">Senate!J7</f>
        <v>1356.48683302902</v>
      </c>
      <c r="K7" s="6" t="n">
        <f aca="false">(D7-E7-F7)/D7</f>
        <v>0.00534283170080143</v>
      </c>
      <c r="L7" s="6" t="n">
        <f aca="false">E7/(E7+F7)</f>
        <v>0.209042076991943</v>
      </c>
      <c r="M7" s="6" t="n">
        <f aca="false">(E7-F7)/D7</f>
        <v>-0.578806767586821</v>
      </c>
      <c r="N7" s="6" t="n">
        <f aca="false">(I7-Assumptions!$B$10)-(M7-Assumptions!$B$9)</f>
        <v>-0.0143673075732867</v>
      </c>
      <c r="O7" s="6" t="n">
        <f aca="false">Assumptions!$B$4*N7</f>
        <v>-0.00718365378664337</v>
      </c>
      <c r="P7" s="23" t="n">
        <f aca="false">4*L7*(1-L7)</f>
        <v>0.66137394815535</v>
      </c>
      <c r="Q7" s="6" t="n">
        <f aca="false">MAX(-(1-K7),MIN(1-K7,M7+O7+Assumptions!$B$5*P7/Assumptions!$B$22))</f>
        <v>-0.585990421373464</v>
      </c>
      <c r="R7" s="6" t="n">
        <f aca="false">MAX(-(1-K7),MIN(1-K7,M7+O7+Assumptions!$B$6*P7/Assumptions!$B$22))</f>
        <v>-0.544630590931458</v>
      </c>
      <c r="S7" s="6" t="n">
        <f aca="false">MAX(-(1-K7),MIN(1-K7,M7+O7+Assumptions!$B$7*P7/Assumptions!$B$22))</f>
        <v>-0.52921000026123</v>
      </c>
      <c r="T7" s="10" t="n">
        <f aca="false">J7*((1-K7)+Q7)/2</f>
        <v>277.17553065078</v>
      </c>
      <c r="U7" s="10" t="n">
        <f aca="false">J7*((1-K7)-Q7)/2</f>
        <v>1072.06382152501</v>
      </c>
      <c r="V7" s="10" t="n">
        <f aca="false">J7*((1-K7)+R7)/2</f>
        <v>305.227563356227</v>
      </c>
      <c r="W7" s="10" t="n">
        <f aca="false">J7*((1-K7)-R7)/2</f>
        <v>1044.01178881956</v>
      </c>
      <c r="X7" s="10" t="n">
        <f aca="false">J7*((1-K7)+S7)/2</f>
        <v>315.686477457075</v>
      </c>
      <c r="Y7" s="10" t="n">
        <f aca="false">J7*((1-K7)-S7)/2</f>
        <v>1033.55287471872</v>
      </c>
      <c r="Z7" s="6" t="n">
        <f aca="false">MAX(-(1-K7),MIN(1-K7,(M7+G7)+O7+Assumptions!$B$6*P7/Assumptions!$B$22))</f>
        <v>-0.466848230307274</v>
      </c>
      <c r="AA7" s="10" t="n">
        <f aca="false">B7*((1-K7)+Z7)/2</f>
        <v>37.7383390664226</v>
      </c>
      <c r="AB7" s="10" t="n">
        <f aca="false">B7*((1-K7)-Z7)/2</f>
        <v>104.497636000363</v>
      </c>
      <c r="AC7" s="10" t="n">
        <f aca="false">J7-B7</f>
        <v>1213.48683302902</v>
      </c>
      <c r="AD7" s="10" t="n">
        <f aca="false">V7-AA7</f>
        <v>267.489224289805</v>
      </c>
      <c r="AE7" s="10" t="n">
        <f aca="false">W7-AB7</f>
        <v>939.5141528192</v>
      </c>
      <c r="AF7" s="6" t="n">
        <f aca="false">IF(AC7&gt;0,(AD7-AE7)/AC7,0)</f>
        <v>-0.553796638115912</v>
      </c>
      <c r="AG7" s="6" t="n">
        <f aca="false">R7-M7</f>
        <v>0.0341761766553632</v>
      </c>
      <c r="AH7" s="2" t="str">
        <f aca="false">IF(V7&gt;W7,"D","R")</f>
        <v>R</v>
      </c>
    </row>
    <row r="8" customFormat="false" ht="15" hidden="false" customHeight="false" outlineLevel="0" collapsed="false">
      <c r="A8" s="2" t="s">
        <v>126</v>
      </c>
      <c r="B8" s="20" t="n">
        <v>430</v>
      </c>
      <c r="C8" s="20" t="n">
        <v>2632</v>
      </c>
      <c r="D8" s="20" t="n">
        <v>3721</v>
      </c>
      <c r="E8" s="20" t="n">
        <v>393</v>
      </c>
      <c r="F8" s="20" t="n">
        <v>3312</v>
      </c>
      <c r="G8" s="12" t="n">
        <f aca="false">(Senate!G8-Senate!H8)/Senate!C8-Senate!M8</f>
        <v>-0.0265556001605781</v>
      </c>
      <c r="H8" s="12" t="n">
        <f aca="false">Senate!M8</f>
        <v>-0.740161725067385</v>
      </c>
      <c r="I8" s="21" t="n">
        <v>-0.731762760901013</v>
      </c>
      <c r="J8" s="11" t="n">
        <f aca="false">Senate!J8</f>
        <v>2872.22029582974</v>
      </c>
      <c r="K8" s="6" t="n">
        <f aca="false">(D8-E8-F8)/D8</f>
        <v>0.00429991937651169</v>
      </c>
      <c r="L8" s="6" t="n">
        <f aca="false">E8/(E8+F8)</f>
        <v>0.106072874493927</v>
      </c>
      <c r="M8" s="6" t="n">
        <f aca="false">(E8-F8)/D8</f>
        <v>-0.784466541252352</v>
      </c>
      <c r="N8" s="6" t="n">
        <f aca="false">(I8-Assumptions!$B$10)-(M8-Assumptions!$B$9)</f>
        <v>-0.000725446918680484</v>
      </c>
      <c r="O8" s="6" t="n">
        <f aca="false">Assumptions!$B$4*N8</f>
        <v>-0.000362723459340242</v>
      </c>
      <c r="P8" s="23" t="n">
        <f aca="false">4*L8*(1-L8)</f>
        <v>0.379285679162091</v>
      </c>
      <c r="Q8" s="6" t="n">
        <f aca="false">MAX(-(1-K8),MIN(1-K8,M8+O8+Assumptions!$B$5*P8/Assumptions!$B$22))</f>
        <v>-0.784829264711692</v>
      </c>
      <c r="R8" s="6" t="n">
        <f aca="false">MAX(-(1-K8),MIN(1-K8,M8+O8+Assumptions!$B$6*P8/Assumptions!$B$22))</f>
        <v>-0.761110169904618</v>
      </c>
      <c r="S8" s="6" t="n">
        <f aca="false">MAX(-(1-K8),MIN(1-K8,M8+O8+Assumptions!$B$7*P8/Assumptions!$B$22))</f>
        <v>-0.75226674747809</v>
      </c>
      <c r="T8" s="10" t="n">
        <f aca="false">J8*((1-K8)+Q8)/2</f>
        <v>302.833718630019</v>
      </c>
      <c r="U8" s="10" t="n">
        <f aca="false">J8*((1-K8)-Q8)/2</f>
        <v>2557.03626149607</v>
      </c>
      <c r="V8" s="10" t="n">
        <f aca="false">J8*((1-K8)+R8)/2</f>
        <v>336.896951381813</v>
      </c>
      <c r="W8" s="10" t="n">
        <f aca="false">J8*((1-K8)-R8)/2</f>
        <v>2522.97302874428</v>
      </c>
      <c r="X8" s="10" t="n">
        <f aca="false">J8*((1-K8)+S8)/2</f>
        <v>349.597080070847</v>
      </c>
      <c r="Y8" s="10" t="n">
        <f aca="false">J8*((1-K8)-S8)/2</f>
        <v>2510.27290005524</v>
      </c>
      <c r="Z8" s="6" t="n">
        <f aca="false">MAX(-(1-K8),MIN(1-K8,(M8+G8)+O8+Assumptions!$B$6*P8/Assumptions!$B$22))</f>
        <v>-0.787665770065196</v>
      </c>
      <c r="AA8" s="10" t="n">
        <f aca="false">B8*((1-K8)+Z8)/2</f>
        <v>44.7273767700328</v>
      </c>
      <c r="AB8" s="10" t="n">
        <f aca="false">B8*((1-K8)-Z8)/2</f>
        <v>383.423657898067</v>
      </c>
      <c r="AC8" s="10" t="n">
        <f aca="false">J8-B8</f>
        <v>2442.22029582974</v>
      </c>
      <c r="AD8" s="10" t="n">
        <f aca="false">V8-AA8</f>
        <v>292.16957461178</v>
      </c>
      <c r="AE8" s="10" t="n">
        <f aca="false">W8-AB8</f>
        <v>2139.54937084621</v>
      </c>
      <c r="AF8" s="6" t="n">
        <f aca="false">IF(AC8&gt;0,(AD8-AE8)/AC8,0)</f>
        <v>-0.756434544168256</v>
      </c>
      <c r="AG8" s="6" t="n">
        <f aca="false">R8-M8</f>
        <v>0.0233563713477335</v>
      </c>
      <c r="AH8" s="2" t="str">
        <f aca="false">IF(V8&gt;W8,"D","R")</f>
        <v>R</v>
      </c>
    </row>
    <row r="9" customFormat="false" ht="15" hidden="false" customHeight="false" outlineLevel="0" collapsed="false">
      <c r="A9" s="2" t="s">
        <v>127</v>
      </c>
      <c r="B9" s="20" t="n">
        <v>113</v>
      </c>
      <c r="C9" s="20" t="n">
        <v>605</v>
      </c>
      <c r="D9" s="20" t="n">
        <v>1258</v>
      </c>
      <c r="E9" s="20" t="n">
        <v>500</v>
      </c>
      <c r="F9" s="20" t="n">
        <v>755</v>
      </c>
      <c r="G9" s="12" t="n">
        <f aca="false">(Senate!G9-Senate!H9)/Senate!C9-Senate!M9</f>
        <v>0.0654738666966631</v>
      </c>
      <c r="H9" s="12" t="n">
        <f aca="false">Senate!M9</f>
        <v>-0.148118494795837</v>
      </c>
      <c r="I9" s="21" t="n">
        <v>-0.198509485094851</v>
      </c>
      <c r="J9" s="11" t="n">
        <f aca="false">Senate!J9</f>
        <v>1105.46952241333</v>
      </c>
      <c r="K9" s="6" t="n">
        <f aca="false">(D9-E9-F9)/D9</f>
        <v>0.00238473767885533</v>
      </c>
      <c r="L9" s="6" t="n">
        <f aca="false">E9/(E9+F9)</f>
        <v>0.398406374501992</v>
      </c>
      <c r="M9" s="6" t="n">
        <f aca="false">(E9-F9)/D9</f>
        <v>-0.202702702702703</v>
      </c>
      <c r="N9" s="6" t="n">
        <f aca="false">(I9-Assumptions!$B$10)-(M9-Assumptions!$B$9)</f>
        <v>-0.0492360096621676</v>
      </c>
      <c r="O9" s="6" t="n">
        <f aca="false">Assumptions!$B$4*N9</f>
        <v>-0.0246180048310838</v>
      </c>
      <c r="P9" s="23" t="n">
        <f aca="false">4*L9*(1-L9)</f>
        <v>0.958714941032682</v>
      </c>
      <c r="Q9" s="6" t="n">
        <f aca="false">MAX(-(1-K9),MIN(1-K9,M9+O9+Assumptions!$B$5*P9/Assumptions!$B$22))</f>
        <v>-0.227320707533787</v>
      </c>
      <c r="R9" s="6" t="n">
        <f aca="false">MAX(-(1-K9),MIN(1-K9,M9+O9+Assumptions!$B$6*P9/Assumptions!$B$22))</f>
        <v>-0.167366293674691</v>
      </c>
      <c r="S9" s="6" t="n">
        <f aca="false">MAX(-(1-K9),MIN(1-K9,M9+O9+Assumptions!$B$7*P9/Assumptions!$B$22))</f>
        <v>-0.145012902349963</v>
      </c>
      <c r="T9" s="10" t="n">
        <f aca="false">J9*((1-K9)+Q9)/2</f>
        <v>425.768576799183</v>
      </c>
      <c r="U9" s="10" t="n">
        <f aca="false">J9*((1-K9)-Q9)/2</f>
        <v>677.064690791218</v>
      </c>
      <c r="V9" s="10" t="n">
        <f aca="false">J9*((1-K9)+R9)/2</f>
        <v>458.907465426876</v>
      </c>
      <c r="W9" s="10" t="n">
        <f aca="false">J9*((1-K9)-R9)/2</f>
        <v>643.925802163525</v>
      </c>
      <c r="X9" s="10" t="n">
        <f aca="false">J9*((1-K9)+S9)/2</f>
        <v>471.262961842909</v>
      </c>
      <c r="Y9" s="10" t="n">
        <f aca="false">J9*((1-K9)-S9)/2</f>
        <v>631.570305747492</v>
      </c>
      <c r="Z9" s="6" t="n">
        <f aca="false">MAX(-(1-K9),MIN(1-K9,(M9+G9)+O9+Assumptions!$B$6*P9/Assumptions!$B$22))</f>
        <v>-0.101892426978028</v>
      </c>
      <c r="AA9" s="10" t="n">
        <f aca="false">B9*((1-K9)+Z9)/2</f>
        <v>50.6083401968861</v>
      </c>
      <c r="AB9" s="10" t="n">
        <f aca="false">B9*((1-K9)-Z9)/2</f>
        <v>62.1221844454032</v>
      </c>
      <c r="AC9" s="10" t="n">
        <f aca="false">J9-B9</f>
        <v>992.469522413326</v>
      </c>
      <c r="AD9" s="10" t="n">
        <f aca="false">V9-AA9</f>
        <v>408.29912522999</v>
      </c>
      <c r="AE9" s="10" t="n">
        <f aca="false">W9-AB9</f>
        <v>581.803617718122</v>
      </c>
      <c r="AF9" s="6" t="n">
        <f aca="false">IF(AC9&gt;0,(AD9-AE9)/AC9,0)</f>
        <v>-0.174820977944221</v>
      </c>
      <c r="AG9" s="6" t="n">
        <f aca="false">R9-M9</f>
        <v>0.0353364090280121</v>
      </c>
      <c r="AH9" s="2" t="str">
        <f aca="false">IF(V9&gt;W9,"D","R")</f>
        <v>R</v>
      </c>
    </row>
    <row r="10" customFormat="false" ht="15" hidden="false" customHeight="false" outlineLevel="0" collapsed="false">
      <c r="A10" s="2" t="s">
        <v>128</v>
      </c>
      <c r="B10" s="20" t="n">
        <v>2450</v>
      </c>
      <c r="C10" s="20" t="n">
        <v>8891</v>
      </c>
      <c r="D10" s="20" t="n">
        <v>15002</v>
      </c>
      <c r="E10" s="20" t="n">
        <v>6913</v>
      </c>
      <c r="F10" s="20" t="n">
        <v>7987</v>
      </c>
      <c r="G10" s="12" t="n">
        <f aca="false">(Senate!G10-Senate!H10)/Senate!C10-Senate!M10</f>
        <v>-0.000798006134437635</v>
      </c>
      <c r="H10" s="12" t="n">
        <f aca="false">Senate!M10</f>
        <v>-0.00595039112121415</v>
      </c>
      <c r="I10" s="21" t="n">
        <v>-0.0220451527224436</v>
      </c>
      <c r="J10" s="11" t="n">
        <f aca="false">Senate!J10</f>
        <v>19530.8540316862</v>
      </c>
      <c r="K10" s="6" t="n">
        <f aca="false">(D10-E10-F10)/D10</f>
        <v>0.00679909345420611</v>
      </c>
      <c r="L10" s="6" t="n">
        <f aca="false">E10/(E10+F10)</f>
        <v>0.463959731543624</v>
      </c>
      <c r="M10" s="6" t="n">
        <f aca="false">(E10-F10)/D10</f>
        <v>-0.0715904546060525</v>
      </c>
      <c r="N10" s="6" t="n">
        <f aca="false">(I10-Assumptions!$B$10)-(M10-Assumptions!$B$9)</f>
        <v>-0.00388392538641046</v>
      </c>
      <c r="O10" s="6" t="n">
        <f aca="false">Assumptions!$B$4*N10</f>
        <v>-0.00194196269320523</v>
      </c>
      <c r="P10" s="23" t="n">
        <f aca="false">4*L10*(1-L10)</f>
        <v>0.99480439619837</v>
      </c>
      <c r="Q10" s="6" t="n">
        <f aca="false">MAX(-(1-K10),MIN(1-K10,M10+O10+Assumptions!$B$5*P10/Assumptions!$B$22))</f>
        <v>-0.0735324172992578</v>
      </c>
      <c r="R10" s="6" t="n">
        <f aca="false">MAX(-(1-K10),MIN(1-K10,M10+O10+Assumptions!$B$6*P10/Assumptions!$B$22))</f>
        <v>-0.0113211051293644</v>
      </c>
      <c r="S10" s="6" t="n">
        <f aca="false">MAX(-(1-K10),MIN(1-K10,M10+O10+Assumptions!$B$7*P10/Assumptions!$B$22))</f>
        <v>0.0118737476970963</v>
      </c>
      <c r="T10" s="10" t="n">
        <f aca="false">J10*((1-K10)+Q10)/2</f>
        <v>8980.95551050773</v>
      </c>
      <c r="U10" s="10" t="n">
        <f aca="false">J10*((1-K10)-Q10)/2</f>
        <v>10417.1064193766</v>
      </c>
      <c r="V10" s="10" t="n">
        <f aca="false">J10*((1-K10)+R10)/2</f>
        <v>9588.47553906265</v>
      </c>
      <c r="W10" s="10" t="n">
        <f aca="false">J10*((1-K10)-R10)/2</f>
        <v>9809.58639082165</v>
      </c>
      <c r="X10" s="10" t="n">
        <f aca="false">J10*((1-K10)+S10)/2</f>
        <v>9814.98318148268</v>
      </c>
      <c r="Y10" s="10" t="n">
        <f aca="false">J10*((1-K10)-S10)/2</f>
        <v>9583.07874840162</v>
      </c>
      <c r="Z10" s="6" t="n">
        <f aca="false">MAX(-(1-K10),MIN(1-K10,(M10+G10)+O10+Assumptions!$B$6*P10/Assumptions!$B$22))</f>
        <v>-0.0121191112638021</v>
      </c>
      <c r="AA10" s="10" t="n">
        <f aca="false">B10*((1-K10)+Z10)/2</f>
        <v>1201.82519922044</v>
      </c>
      <c r="AB10" s="10" t="n">
        <f aca="false">B10*((1-K10)-Z10)/2</f>
        <v>1231.51702181676</v>
      </c>
      <c r="AC10" s="10" t="n">
        <f aca="false">J10-B10</f>
        <v>17080.8540316862</v>
      </c>
      <c r="AD10" s="10" t="n">
        <f aca="false">V10-AA10</f>
        <v>8386.65033984221</v>
      </c>
      <c r="AE10" s="10" t="n">
        <f aca="false">W10-AB10</f>
        <v>8578.06936900489</v>
      </c>
      <c r="AF10" s="6" t="n">
        <f aca="false">IF(AC10&gt;0,(AD10-AE10)/AC10,0)</f>
        <v>-0.0112066427596408</v>
      </c>
      <c r="AG10" s="6" t="n">
        <f aca="false">R10-M10</f>
        <v>0.0602693494766881</v>
      </c>
      <c r="AH10" s="2" t="str">
        <f aca="false">IF(V10&gt;W10,"D","R")</f>
        <v>R</v>
      </c>
    </row>
    <row r="11" customFormat="false" ht="15" hidden="false" customHeight="false" outlineLevel="0" collapsed="false">
      <c r="A11" s="2" t="s">
        <v>129</v>
      </c>
      <c r="B11" s="20" t="n">
        <v>931</v>
      </c>
      <c r="C11" s="20" t="n">
        <v>4446</v>
      </c>
      <c r="D11" s="20" t="n">
        <v>7326</v>
      </c>
      <c r="E11" s="20" t="n">
        <v>607</v>
      </c>
      <c r="F11" s="20" t="n">
        <v>6651</v>
      </c>
      <c r="G11" s="12" t="n">
        <f aca="false">(Senate!G11-Senate!H11)/Senate!C11-Senate!M11</f>
        <v>-0.00746570251214218</v>
      </c>
      <c r="H11" s="12" t="n">
        <f aca="false">Senate!M11</f>
        <v>-0.766488413547237</v>
      </c>
      <c r="I11" s="21" t="n">
        <v>-0.781633235098393</v>
      </c>
      <c r="J11" s="11" t="n">
        <f aca="false">Senate!J11</f>
        <v>7236.81886688507</v>
      </c>
      <c r="K11" s="6" t="n">
        <f aca="false">(D11-E11-F11)/D11</f>
        <v>0.00928200928200928</v>
      </c>
      <c r="L11" s="6" t="n">
        <f aca="false">E11/(E11+F11)</f>
        <v>0.0836318545053734</v>
      </c>
      <c r="M11" s="6" t="n">
        <f aca="false">(E11-F11)/D11</f>
        <v>-0.825006825006825</v>
      </c>
      <c r="N11" s="6" t="n">
        <f aca="false">(I11-Assumptions!$B$10)-(M11-Assumptions!$B$9)</f>
        <v>-0.0100556373615878</v>
      </c>
      <c r="O11" s="6" t="n">
        <f aca="false">Assumptions!$B$4*N11</f>
        <v>-0.00502781868079388</v>
      </c>
      <c r="P11" s="23" t="n">
        <f aca="false">4*L11*(1-L11)</f>
        <v>0.306550269669462</v>
      </c>
      <c r="Q11" s="6" t="n">
        <f aca="false">MAX(-(1-K11),MIN(1-K11,M11+O11+Assumptions!$B$5*P11/Assumptions!$B$22))</f>
        <v>-0.830034643687619</v>
      </c>
      <c r="R11" s="6" t="n">
        <f aca="false">MAX(-(1-K11),MIN(1-K11,M11+O11+Assumptions!$B$6*P11/Assumptions!$B$22))</f>
        <v>-0.810864146859247</v>
      </c>
      <c r="S11" s="6" t="n">
        <f aca="false">MAX(-(1-K11),MIN(1-K11,M11+O11+Assumptions!$B$7*P11/Assumptions!$B$22))</f>
        <v>-0.803716622767006</v>
      </c>
      <c r="T11" s="10" t="n">
        <f aca="false">J11*((1-K11)+Q11)/2</f>
        <v>581.418138691818</v>
      </c>
      <c r="U11" s="10" t="n">
        <f aca="false">J11*((1-K11)-Q11)/2</f>
        <v>6588.22850829861</v>
      </c>
      <c r="V11" s="10" t="n">
        <f aca="false">J11*((1-K11)+R11)/2</f>
        <v>650.784845259381</v>
      </c>
      <c r="W11" s="10" t="n">
        <f aca="false">J11*((1-K11)-R11)/2</f>
        <v>6518.86180173104</v>
      </c>
      <c r="X11" s="10" t="n">
        <f aca="false">J11*((1-K11)+S11)/2</f>
        <v>676.647513860504</v>
      </c>
      <c r="Y11" s="10" t="n">
        <f aca="false">J11*((1-K11)-S11)/2</f>
        <v>6492.99913312992</v>
      </c>
      <c r="Z11" s="6" t="n">
        <f aca="false">MAX(-(1-K11),MIN(1-K11,(M11+G11)+O11+Assumptions!$B$6*P11/Assumptions!$B$22))</f>
        <v>-0.818329849371389</v>
      </c>
      <c r="AA11" s="10" t="n">
        <f aca="false">B11*((1-K11)+Z11)/2</f>
        <v>80.2466797968433</v>
      </c>
      <c r="AB11" s="10" t="n">
        <f aca="false">B11*((1-K11)-Z11)/2</f>
        <v>842.111769561606</v>
      </c>
      <c r="AC11" s="10" t="n">
        <f aca="false">J11-B11</f>
        <v>6305.81886688507</v>
      </c>
      <c r="AD11" s="10" t="n">
        <f aca="false">V11-AA11</f>
        <v>570.538165462538</v>
      </c>
      <c r="AE11" s="10" t="n">
        <f aca="false">W11-AB11</f>
        <v>5676.75003216944</v>
      </c>
      <c r="AF11" s="6" t="n">
        <f aca="false">IF(AC11&gt;0,(AD11-AE11)/AC11,0)</f>
        <v>-0.809761900000348</v>
      </c>
      <c r="AG11" s="6" t="n">
        <f aca="false">R11-M11</f>
        <v>0.0141426781475785</v>
      </c>
      <c r="AH11" s="2" t="str">
        <f aca="false">IF(V11&gt;W11,"D","R")</f>
        <v>R</v>
      </c>
    </row>
    <row r="12" customFormat="false" ht="15" hidden="false" customHeight="false" outlineLevel="0" collapsed="false">
      <c r="A12" s="2" t="s">
        <v>130</v>
      </c>
      <c r="B12" s="20" t="n">
        <v>3715</v>
      </c>
      <c r="C12" s="20" t="n">
        <v>15575</v>
      </c>
      <c r="D12" s="20" t="n">
        <v>29430</v>
      </c>
      <c r="E12" s="20" t="n">
        <v>7309</v>
      </c>
      <c r="F12" s="20" t="n">
        <v>21833</v>
      </c>
      <c r="G12" s="12" t="n">
        <f aca="false">(Senate!G12-Senate!H12)/Senate!C12-Senate!M12</f>
        <v>0.0212045339058958</v>
      </c>
      <c r="H12" s="12" t="n">
        <f aca="false">Senate!M12</f>
        <v>-0.406244662316811</v>
      </c>
      <c r="I12" s="21" t="n">
        <v>-0.404720717439796</v>
      </c>
      <c r="J12" s="11" t="n">
        <f aca="false">Senate!J12</f>
        <v>33087.1425071932</v>
      </c>
      <c r="K12" s="6" t="n">
        <f aca="false">(D12-E12-F12)/D12</f>
        <v>0.00978593272171254</v>
      </c>
      <c r="L12" s="6" t="n">
        <f aca="false">E12/(E12+F12)</f>
        <v>0.250806396266557</v>
      </c>
      <c r="M12" s="6" t="n">
        <f aca="false">(E12-F12)/D12</f>
        <v>-0.493510023785253</v>
      </c>
      <c r="N12" s="6" t="n">
        <f aca="false">(I12-Assumptions!$B$10)-(M12-Assumptions!$B$9)</f>
        <v>0.0353600790754377</v>
      </c>
      <c r="O12" s="6" t="n">
        <f aca="false">Assumptions!$B$4*N12</f>
        <v>0.0176800395377189</v>
      </c>
      <c r="P12" s="23" t="n">
        <f aca="false">4*L12*(1-L12)</f>
        <v>0.751610191433359</v>
      </c>
      <c r="Q12" s="6" t="n">
        <f aca="false">MAX(-(1-K12),MIN(1-K12,M12+O12+Assumptions!$B$5*P12/Assumptions!$B$22))</f>
        <v>-0.475829984247534</v>
      </c>
      <c r="R12" s="6" t="n">
        <f aca="false">MAX(-(1-K12),MIN(1-K12,M12+O12+Assumptions!$B$6*P12/Assumptions!$B$22))</f>
        <v>-0.42882711973666</v>
      </c>
      <c r="S12" s="6" t="n">
        <f aca="false">MAX(-(1-K12),MIN(1-K12,M12+O12+Assumptions!$B$7*P12/Assumptions!$B$22))</f>
        <v>-0.41130258140552</v>
      </c>
      <c r="T12" s="10" t="n">
        <f aca="false">J12*((1-K12)+Q12)/2</f>
        <v>8509.74972933522</v>
      </c>
      <c r="U12" s="10" t="n">
        <f aca="false">J12*((1-K12)-Q12)/2</f>
        <v>24253.6042273289</v>
      </c>
      <c r="V12" s="10" t="n">
        <f aca="false">J12*((1-K12)+R12)/2</f>
        <v>9287.34496749401</v>
      </c>
      <c r="W12" s="10" t="n">
        <f aca="false">J12*((1-K12)-R12)/2</f>
        <v>23476.0089891701</v>
      </c>
      <c r="X12" s="10" t="n">
        <f aca="false">J12*((1-K12)+S12)/2</f>
        <v>9577.26341606161</v>
      </c>
      <c r="Y12" s="10" t="n">
        <f aca="false">J12*((1-K12)-S12)/2</f>
        <v>23186.0905406025</v>
      </c>
      <c r="Z12" s="6" t="n">
        <f aca="false">MAX(-(1-K12),MIN(1-K12,(M12+G12)+O12+Assumptions!$B$6*P12/Assumptions!$B$22))</f>
        <v>-0.407622585830764</v>
      </c>
      <c r="AA12" s="10" t="n">
        <f aca="false">B12*((1-K12)+Z12)/2</f>
        <v>1082.16367678877</v>
      </c>
      <c r="AB12" s="10" t="n">
        <f aca="false">B12*((1-K12)-Z12)/2</f>
        <v>2596.48158315006</v>
      </c>
      <c r="AC12" s="10" t="n">
        <f aca="false">J12-B12</f>
        <v>29372.1425071932</v>
      </c>
      <c r="AD12" s="10" t="n">
        <f aca="false">V12-AA12</f>
        <v>8205.18129070524</v>
      </c>
      <c r="AE12" s="10" t="n">
        <f aca="false">W12-AB12</f>
        <v>20879.52740602</v>
      </c>
      <c r="AF12" s="6" t="n">
        <f aca="false">IF(AC12&gt;0,(AD12-AE12)/AC12,0)</f>
        <v>-0.431509077426369</v>
      </c>
      <c r="AG12" s="6" t="n">
        <f aca="false">R12-M12</f>
        <v>0.0646829040485931</v>
      </c>
      <c r="AH12" s="2" t="str">
        <f aca="false">IF(V12&gt;W12,"D","R")</f>
        <v>R</v>
      </c>
    </row>
    <row r="13" customFormat="false" ht="15" hidden="false" customHeight="false" outlineLevel="0" collapsed="false">
      <c r="A13" s="2" t="s">
        <v>131</v>
      </c>
      <c r="B13" s="20" t="n">
        <v>3785</v>
      </c>
      <c r="C13" s="20" t="n">
        <v>20621</v>
      </c>
      <c r="D13" s="20" t="n">
        <v>39997</v>
      </c>
      <c r="E13" s="20" t="n">
        <v>8137</v>
      </c>
      <c r="F13" s="20" t="n">
        <v>31528</v>
      </c>
      <c r="G13" s="12" t="n">
        <f aca="false">(Senate!G13-Senate!H13)/Senate!C13-Senate!M13</f>
        <v>0.0418106298781533</v>
      </c>
      <c r="H13" s="12" t="n">
        <f aca="false">Senate!M13</f>
        <v>-0.503281945527249</v>
      </c>
      <c r="I13" s="21" t="n">
        <v>-0.509652979303873</v>
      </c>
      <c r="J13" s="11" t="n">
        <f aca="false">Senate!J13</f>
        <v>34585.7000951818</v>
      </c>
      <c r="K13" s="6" t="n">
        <f aca="false">(D13-E13-F13)/D13</f>
        <v>0.008300622546691</v>
      </c>
      <c r="L13" s="6" t="n">
        <f aca="false">E13/(E13+F13)</f>
        <v>0.205143073238371</v>
      </c>
      <c r="M13" s="6" t="n">
        <f aca="false">(E13-F13)/D13</f>
        <v>-0.584818861414606</v>
      </c>
      <c r="N13" s="6" t="n">
        <f aca="false">(I13-Assumptions!$B$10)-(M13-Assumptions!$B$9)</f>
        <v>0.0217366548407134</v>
      </c>
      <c r="O13" s="6" t="n">
        <f aca="false">Assumptions!$B$4*N13</f>
        <v>0.0108683274203567</v>
      </c>
      <c r="P13" s="23" t="n">
        <f aca="false">4*L13*(1-L13)</f>
        <v>0.65223757096275</v>
      </c>
      <c r="Q13" s="6" t="n">
        <f aca="false">MAX(-(1-K13),MIN(1-K13,M13+O13+Assumptions!$B$5*P13/Assumptions!$B$22))</f>
        <v>-0.573950533994249</v>
      </c>
      <c r="R13" s="6" t="n">
        <f aca="false">MAX(-(1-K13),MIN(1-K13,M13+O13+Assumptions!$B$6*P13/Assumptions!$B$22))</f>
        <v>-0.533162058097722</v>
      </c>
      <c r="S13" s="6" t="n">
        <f aca="false">MAX(-(1-K13),MIN(1-K13,M13+O13+Assumptions!$B$7*P13/Assumptions!$B$22))</f>
        <v>-0.517954491138647</v>
      </c>
      <c r="T13" s="10" t="n">
        <f aca="false">J13*((1-K13)+Q13)/2</f>
        <v>7224.06810749205</v>
      </c>
      <c r="U13" s="10" t="n">
        <f aca="false">J13*((1-K13)-Q13)/2</f>
        <v>27074.5491456866</v>
      </c>
      <c r="V13" s="10" t="n">
        <f aca="false">J13*((1-K13)+R13)/2</f>
        <v>7929.41710484047</v>
      </c>
      <c r="W13" s="10" t="n">
        <f aca="false">J13*((1-K13)-R13)/2</f>
        <v>26369.2001483382</v>
      </c>
      <c r="X13" s="10" t="n">
        <f aca="false">J13*((1-K13)+S13)/2</f>
        <v>8192.39927985246</v>
      </c>
      <c r="Y13" s="10" t="n">
        <f aca="false">J13*((1-K13)-S13)/2</f>
        <v>26106.2179733262</v>
      </c>
      <c r="Z13" s="6" t="n">
        <f aca="false">MAX(-(1-K13),MIN(1-K13,(M13+G13)+O13+Assumptions!$B$6*P13/Assumptions!$B$22))</f>
        <v>-0.491351428219569</v>
      </c>
      <c r="AA13" s="10" t="n">
        <f aca="false">B13*((1-K13)+Z13)/2</f>
        <v>946.908493924854</v>
      </c>
      <c r="AB13" s="10" t="n">
        <f aca="false">B13*((1-K13)-Z13)/2</f>
        <v>2806.67364973592</v>
      </c>
      <c r="AC13" s="10" t="n">
        <f aca="false">J13-B13</f>
        <v>30800.7000951818</v>
      </c>
      <c r="AD13" s="10" t="n">
        <f aca="false">V13-AA13</f>
        <v>6982.50861091562</v>
      </c>
      <c r="AE13" s="10" t="n">
        <f aca="false">W13-AB13</f>
        <v>23562.5264986023</v>
      </c>
      <c r="AF13" s="6" t="n">
        <f aca="false">IF(AC13&gt;0,(AD13-AE13)/AC13,0)</f>
        <v>-0.53830003332555</v>
      </c>
      <c r="AG13" s="6" t="n">
        <f aca="false">R13-M13</f>
        <v>0.0516568033168841</v>
      </c>
      <c r="AH13" s="2" t="str">
        <f aca="false">IF(V13&gt;W13,"D","R")</f>
        <v>R</v>
      </c>
    </row>
    <row r="14" customFormat="false" ht="15" hidden="false" customHeight="false" outlineLevel="0" collapsed="false">
      <c r="A14" s="2" t="s">
        <v>132</v>
      </c>
      <c r="B14" s="20" t="n">
        <v>753</v>
      </c>
      <c r="C14" s="20" t="n">
        <v>3528</v>
      </c>
      <c r="D14" s="20" t="n">
        <v>5118</v>
      </c>
      <c r="E14" s="20" t="n">
        <v>1680</v>
      </c>
      <c r="F14" s="20" t="n">
        <v>3412</v>
      </c>
      <c r="G14" s="12" t="n">
        <f aca="false">(Senate!G14-Senate!H14)/Senate!C14-Senate!M14</f>
        <v>-0.0174282586597858</v>
      </c>
      <c r="H14" s="12" t="n">
        <f aca="false">Senate!M14</f>
        <v>-0.289261083743842</v>
      </c>
      <c r="I14" s="21" t="n">
        <v>-0.320258421781264</v>
      </c>
      <c r="J14" s="11" t="n">
        <f aca="false">Senate!J14</f>
        <v>5132.91074859065</v>
      </c>
      <c r="K14" s="6" t="n">
        <f aca="false">(D14-E14-F14)/D14</f>
        <v>0.00508010941774131</v>
      </c>
      <c r="L14" s="6" t="n">
        <f aca="false">E14/(E14+F14)</f>
        <v>0.329929300864101</v>
      </c>
      <c r="M14" s="6" t="n">
        <f aca="false">(E14-F14)/D14</f>
        <v>-0.338413442751075</v>
      </c>
      <c r="N14" s="6" t="n">
        <f aca="false">(I14-Assumptions!$B$10)-(M14-Assumptions!$B$9)</f>
        <v>-0.0352742063002092</v>
      </c>
      <c r="O14" s="6" t="n">
        <f aca="false">Assumptions!$B$4*N14</f>
        <v>-0.0176371031501046</v>
      </c>
      <c r="P14" s="23" t="n">
        <f aca="false">4*L14*(1-L14)</f>
        <v>0.884303829181706</v>
      </c>
      <c r="Q14" s="6" t="n">
        <f aca="false">MAX(-(1-K14),MIN(1-K14,M14+O14+Assumptions!$B$5*P14/Assumptions!$B$22))</f>
        <v>-0.356050545901179</v>
      </c>
      <c r="R14" s="6" t="n">
        <f aca="false">MAX(-(1-K14),MIN(1-K14,M14+O14+Assumptions!$B$6*P14/Assumptions!$B$22))</f>
        <v>-0.300749522121541</v>
      </c>
      <c r="S14" s="6" t="n">
        <f aca="false">MAX(-(1-K14),MIN(1-K14,M14+O14+Assumptions!$B$7*P14/Assumptions!$B$22))</f>
        <v>-0.280131099796379</v>
      </c>
      <c r="T14" s="10" t="n">
        <f aca="false">J14*((1-K14)+Q14)/2</f>
        <v>1639.62966312929</v>
      </c>
      <c r="U14" s="10" t="n">
        <f aca="false">J14*((1-K14)-Q14)/2</f>
        <v>3467.20533722702</v>
      </c>
      <c r="V14" s="10" t="n">
        <f aca="false">J14*((1-K14)+R14)/2</f>
        <v>1781.55727281257</v>
      </c>
      <c r="W14" s="10" t="n">
        <f aca="false">J14*((1-K14)-R14)/2</f>
        <v>3325.27772754373</v>
      </c>
      <c r="X14" s="10" t="n">
        <f aca="false">J14*((1-K14)+S14)/2</f>
        <v>1834.47353359848</v>
      </c>
      <c r="Y14" s="10" t="n">
        <f aca="false">J14*((1-K14)-S14)/2</f>
        <v>3272.36146675783</v>
      </c>
      <c r="Z14" s="6" t="n">
        <f aca="false">MAX(-(1-K14),MIN(1-K14,(M14+G14)+O14+Assumptions!$B$6*P14/Assumptions!$B$22))</f>
        <v>-0.318177780781326</v>
      </c>
      <c r="AA14" s="10" t="n">
        <f aca="false">B14*((1-K14)+Z14)/2</f>
        <v>254.793404340051</v>
      </c>
      <c r="AB14" s="10" t="n">
        <f aca="false">B14*((1-K14)-Z14)/2</f>
        <v>494.38127326839</v>
      </c>
      <c r="AC14" s="10" t="n">
        <f aca="false">J14-B14</f>
        <v>4379.91074859065</v>
      </c>
      <c r="AD14" s="10" t="n">
        <f aca="false">V14-AA14</f>
        <v>1526.76386847252</v>
      </c>
      <c r="AE14" s="10" t="n">
        <f aca="false">W14-AB14</f>
        <v>2830.89645427534</v>
      </c>
      <c r="AF14" s="6" t="n">
        <f aca="false">IF(AC14&gt;0,(AD14-AE14)/AC14,0)</f>
        <v>-0.297753233036188</v>
      </c>
      <c r="AG14" s="6" t="n">
        <f aca="false">R14-M14</f>
        <v>0.0376639206295341</v>
      </c>
      <c r="AH14" s="2" t="str">
        <f aca="false">IF(V14&gt;W14,"D","R")</f>
        <v>R</v>
      </c>
    </row>
    <row r="15" customFormat="false" ht="15" hidden="false" customHeight="false" outlineLevel="0" collapsed="false">
      <c r="A15" s="2" t="s">
        <v>133</v>
      </c>
      <c r="B15" s="20" t="n">
        <v>528</v>
      </c>
      <c r="C15" s="20" t="n">
        <v>2984</v>
      </c>
      <c r="D15" s="20" t="n">
        <v>6019</v>
      </c>
      <c r="E15" s="20" t="n">
        <v>772</v>
      </c>
      <c r="F15" s="20" t="n">
        <v>5209</v>
      </c>
      <c r="G15" s="12" t="n">
        <f aca="false">(Senate!G15-Senate!H15)/Senate!C15-Senate!M15</f>
        <v>-0.00603765435690407</v>
      </c>
      <c r="H15" s="12" t="n">
        <f aca="false">Senate!M15</f>
        <v>-0.68330550918197</v>
      </c>
      <c r="I15" s="21" t="n">
        <v>-0.69806643529995</v>
      </c>
      <c r="J15" s="11" t="n">
        <f aca="false">Senate!J15</f>
        <v>5022.53755267822</v>
      </c>
      <c r="K15" s="6" t="n">
        <f aca="false">(D15-E15-F15)/D15</f>
        <v>0.00631334108655923</v>
      </c>
      <c r="L15" s="6" t="n">
        <f aca="false">E15/(E15+F15)</f>
        <v>0.129075405450594</v>
      </c>
      <c r="M15" s="6" t="n">
        <f aca="false">(E15-F15)/D15</f>
        <v>-0.737165642133245</v>
      </c>
      <c r="N15" s="6" t="n">
        <f aca="false">(I15-Assumptions!$B$10)-(M15-Assumptions!$B$9)</f>
        <v>-0.014330020436725</v>
      </c>
      <c r="O15" s="6" t="n">
        <f aca="false">Assumptions!$B$4*N15</f>
        <v>-0.00716501021836252</v>
      </c>
      <c r="P15" s="23" t="n">
        <f aca="false">4*L15*(1-L15)</f>
        <v>0.449659780633434</v>
      </c>
      <c r="Q15" s="6" t="n">
        <f aca="false">MAX(-(1-K15),MIN(1-K15,M15+O15+Assumptions!$B$5*P15/Assumptions!$B$22))</f>
        <v>-0.744330652351607</v>
      </c>
      <c r="R15" s="6" t="n">
        <f aca="false">MAX(-(1-K15),MIN(1-K15,M15+O15+Assumptions!$B$6*P15/Assumptions!$B$22))</f>
        <v>-0.716210626857013</v>
      </c>
      <c r="S15" s="6" t="n">
        <f aca="false">MAX(-(1-K15),MIN(1-K15,M15+O15+Assumptions!$B$7*P15/Assumptions!$B$22))</f>
        <v>-0.705726362338653</v>
      </c>
      <c r="T15" s="10" t="n">
        <f aca="false">J15*((1-K15)+Q15)/2</f>
        <v>626.199953471342</v>
      </c>
      <c r="U15" s="10" t="n">
        <f aca="false">J15*((1-K15)-Q15)/2</f>
        <v>4364.62860651677</v>
      </c>
      <c r="V15" s="10" t="n">
        <f aca="false">J15*((1-K15)+R15)/2</f>
        <v>696.816895485776</v>
      </c>
      <c r="W15" s="10" t="n">
        <f aca="false">J15*((1-K15)-R15)/2</f>
        <v>4294.01166450233</v>
      </c>
      <c r="X15" s="10" t="n">
        <f aca="false">J15*((1-K15)+S15)/2</f>
        <v>723.145701613613</v>
      </c>
      <c r="Y15" s="10" t="n">
        <f aca="false">J15*((1-K15)-S15)/2</f>
        <v>4267.6828583745</v>
      </c>
      <c r="Z15" s="6" t="n">
        <f aca="false">MAX(-(1-K15),MIN(1-K15,(M15+G15)+O15+Assumptions!$B$6*P15/Assumptions!$B$22))</f>
        <v>-0.722248281213918</v>
      </c>
      <c r="AA15" s="10" t="n">
        <f aca="false">B15*((1-K15)+Z15)/2</f>
        <v>71.6597317126741</v>
      </c>
      <c r="AB15" s="10" t="n">
        <f aca="false">B15*((1-K15)-Z15)/2</f>
        <v>453.006824193623</v>
      </c>
      <c r="AC15" s="10" t="n">
        <f aca="false">J15-B15</f>
        <v>4494.53755267822</v>
      </c>
      <c r="AD15" s="10" t="n">
        <f aca="false">V15-AA15</f>
        <v>625.157163773102</v>
      </c>
      <c r="AE15" s="10" t="n">
        <f aca="false">W15-AB15</f>
        <v>3841.00484030871</v>
      </c>
      <c r="AF15" s="6" t="n">
        <f aca="false">IF(AC15&gt;0,(AD15-AE15)/AC15,0)</f>
        <v>-0.715501347768101</v>
      </c>
      <c r="AG15" s="6" t="n">
        <f aca="false">R15-M15</f>
        <v>0.0209550152762313</v>
      </c>
      <c r="AH15" s="2" t="str">
        <f aca="false">IF(V15&gt;W15,"D","R")</f>
        <v>R</v>
      </c>
    </row>
    <row r="16" customFormat="false" ht="15" hidden="false" customHeight="false" outlineLevel="0" collapsed="false">
      <c r="A16" s="2" t="s">
        <v>134</v>
      </c>
      <c r="B16" s="20" t="n">
        <v>6891</v>
      </c>
      <c r="C16" s="20" t="n">
        <v>26842</v>
      </c>
      <c r="D16" s="20" t="n">
        <v>54200</v>
      </c>
      <c r="E16" s="20" t="n">
        <v>31514</v>
      </c>
      <c r="F16" s="20" t="n">
        <v>22396</v>
      </c>
      <c r="G16" s="12" t="n">
        <f aca="false">(Senate!G16-Senate!H16)/Senate!C16-Senate!M16</f>
        <v>0.113761326865615</v>
      </c>
      <c r="H16" s="12" t="n">
        <f aca="false">Senate!M16</f>
        <v>0.238894958060992</v>
      </c>
      <c r="I16" s="21" t="n">
        <v>0.224252323614865</v>
      </c>
      <c r="J16" s="11" t="n">
        <f aca="false">Senate!J16</f>
        <v>65702.0163481905</v>
      </c>
      <c r="K16" s="6" t="n">
        <f aca="false">(D16-E16-F16)/D16</f>
        <v>0.00535055350553506</v>
      </c>
      <c r="L16" s="6" t="n">
        <f aca="false">E16/(E16+F16)</f>
        <v>0.584566870710443</v>
      </c>
      <c r="M16" s="6" t="n">
        <f aca="false">(E16-F16)/D16</f>
        <v>0.168228782287823</v>
      </c>
      <c r="N16" s="6" t="n">
        <f aca="false">(I16-Assumptions!$B$10)-(M16-Assumptions!$B$9)</f>
        <v>0.00259431405702312</v>
      </c>
      <c r="O16" s="6" t="n">
        <f aca="false">Assumptions!$B$4*N16</f>
        <v>0.00129715702851156</v>
      </c>
      <c r="P16" s="23" t="n">
        <f aca="false">4*L16*(1-L16)</f>
        <v>0.971393777512973</v>
      </c>
      <c r="Q16" s="6" t="n">
        <f aca="false">MAX(-(1-K16),MIN(1-K16,M16+O16+Assumptions!$B$5*P16/Assumptions!$B$22))</f>
        <v>0.169525939316334</v>
      </c>
      <c r="R16" s="6" t="n">
        <f aca="false">MAX(-(1-K16),MIN(1-K16,M16+O16+Assumptions!$B$6*P16/Assumptions!$B$22))</f>
        <v>0.23027323975418</v>
      </c>
      <c r="S16" s="6" t="n">
        <f aca="false">MAX(-(1-K16),MIN(1-K16,M16+O16+Assumptions!$B$7*P16/Assumptions!$B$22))</f>
        <v>0.252922250747754</v>
      </c>
      <c r="T16" s="10" t="n">
        <f aca="false">J16*((1-K16)+Q16)/2</f>
        <v>38244.3351153511</v>
      </c>
      <c r="U16" s="10" t="n">
        <f aca="false">J16*((1-K16)-Q16)/2</f>
        <v>27106.1390789469</v>
      </c>
      <c r="V16" s="10" t="n">
        <f aca="false">J16*((1-K16)+R16)/2</f>
        <v>40239.9451785889</v>
      </c>
      <c r="W16" s="10" t="n">
        <f aca="false">J16*((1-K16)-R16)/2</f>
        <v>25110.529015709</v>
      </c>
      <c r="X16" s="10" t="n">
        <f aca="false">J16*((1-K16)+S16)/2</f>
        <v>40983.988023874</v>
      </c>
      <c r="Y16" s="10" t="n">
        <f aca="false">J16*((1-K16)-S16)/2</f>
        <v>24366.486170424</v>
      </c>
      <c r="Z16" s="6" t="n">
        <f aca="false">MAX(-(1-K16),MIN(1-K16,(M16+G16)+O16+Assumptions!$B$6*P16/Assumptions!$B$22))</f>
        <v>0.344034566619795</v>
      </c>
      <c r="AA16" s="10" t="n">
        <f aca="false">B16*((1-K16)+Z16)/2</f>
        <v>4612.43576718518</v>
      </c>
      <c r="AB16" s="10" t="n">
        <f aca="false">B16*((1-K16)-Z16)/2</f>
        <v>2241.69356860818</v>
      </c>
      <c r="AC16" s="10" t="n">
        <f aca="false">J16-B16</f>
        <v>58811.0163481905</v>
      </c>
      <c r="AD16" s="10" t="n">
        <f aca="false">V16-AA16</f>
        <v>35627.5094114038</v>
      </c>
      <c r="AE16" s="10" t="n">
        <f aca="false">W16-AB16</f>
        <v>22868.8354471009</v>
      </c>
      <c r="AF16" s="6" t="n">
        <f aca="false">IF(AC16&gt;0,(AD16-AE16)/AC16,0)</f>
        <v>0.216943606088444</v>
      </c>
      <c r="AG16" s="6" t="n">
        <f aca="false">R16-M16</f>
        <v>0.0620444574663566</v>
      </c>
      <c r="AH16" s="2" t="str">
        <f aca="false">IF(V16&gt;W16,"D","R")</f>
        <v>D</v>
      </c>
    </row>
    <row r="17" customFormat="false" ht="15" hidden="false" customHeight="false" outlineLevel="0" collapsed="false">
      <c r="A17" s="2" t="s">
        <v>135</v>
      </c>
      <c r="B17" s="20" t="n">
        <v>648</v>
      </c>
      <c r="C17" s="20" t="n">
        <v>2697</v>
      </c>
      <c r="D17" s="20" t="n">
        <v>4805</v>
      </c>
      <c r="E17" s="20" t="n">
        <v>883</v>
      </c>
      <c r="F17" s="20" t="n">
        <v>3886</v>
      </c>
      <c r="G17" s="12" t="n">
        <f aca="false">(Senate!G17-Senate!H17)/Senate!C17-Senate!M17</f>
        <v>-0.055289290333725</v>
      </c>
      <c r="H17" s="12" t="n">
        <f aca="false">Senate!M17</f>
        <v>-0.550198288457525</v>
      </c>
      <c r="I17" s="21" t="n">
        <v>-0.553606882859034</v>
      </c>
      <c r="J17" s="11" t="n">
        <f aca="false">Senate!J17</f>
        <v>5454.83347168642</v>
      </c>
      <c r="K17" s="6" t="n">
        <f aca="false">(D17-E17-F17)/D17</f>
        <v>0.00749219562955255</v>
      </c>
      <c r="L17" s="6" t="n">
        <f aca="false">E17/(E17+F17)</f>
        <v>0.185154120360663</v>
      </c>
      <c r="M17" s="6" t="n">
        <f aca="false">(E17-F17)/D17</f>
        <v>-0.624973985431842</v>
      </c>
      <c r="N17" s="6" t="n">
        <f aca="false">(I17-Assumptions!$B$10)-(M17-Assumptions!$B$9)</f>
        <v>0.0179378753027887</v>
      </c>
      <c r="O17" s="6" t="n">
        <f aca="false">Assumptions!$B$4*N17</f>
        <v>0.00896893765139434</v>
      </c>
      <c r="P17" s="23" t="n">
        <f aca="false">4*L17*(1-L17)</f>
        <v>0.603488288296528</v>
      </c>
      <c r="Q17" s="6" t="n">
        <f aca="false">MAX(-(1-K17),MIN(1-K17,M17+O17+Assumptions!$B$5*P17/Assumptions!$B$22))</f>
        <v>-0.616005047780448</v>
      </c>
      <c r="R17" s="6" t="n">
        <f aca="false">MAX(-(1-K17),MIN(1-K17,M17+O17+Assumptions!$B$6*P17/Assumptions!$B$22))</f>
        <v>-0.57826516802362</v>
      </c>
      <c r="S17" s="6" t="n">
        <f aca="false">MAX(-(1-K17),MIN(1-K17,M17+O17+Assumptions!$B$7*P17/Assumptions!$B$22))</f>
        <v>-0.564194239021875</v>
      </c>
      <c r="T17" s="10" t="n">
        <f aca="false">J17*((1-K17)+Q17)/2</f>
        <v>1026.87991941467</v>
      </c>
      <c r="U17" s="10" t="n">
        <f aca="false">J17*((1-K17)-Q17)/2</f>
        <v>4387.08487277524</v>
      </c>
      <c r="V17" s="10" t="n">
        <f aca="false">J17*((1-K17)+R17)/2</f>
        <v>1129.81229907215</v>
      </c>
      <c r="W17" s="10" t="n">
        <f aca="false">J17*((1-K17)-R17)/2</f>
        <v>4284.15249311776</v>
      </c>
      <c r="X17" s="10" t="n">
        <f aca="false">J17*((1-K17)+S17)/2</f>
        <v>1168.18958632037</v>
      </c>
      <c r="Y17" s="10" t="n">
        <f aca="false">J17*((1-K17)-S17)/2</f>
        <v>4245.77520586954</v>
      </c>
      <c r="Z17" s="6" t="n">
        <f aca="false">MAX(-(1-K17),MIN(1-K17,(M17+G17)+O17+Assumptions!$B$6*P17/Assumptions!$B$22))</f>
        <v>-0.633554458357345</v>
      </c>
      <c r="AA17" s="10" t="n">
        <f aca="false">B17*((1-K17)+Z17)/2</f>
        <v>116.300884108245</v>
      </c>
      <c r="AB17" s="10" t="n">
        <f aca="false">B17*((1-K17)-Z17)/2</f>
        <v>526.844173123805</v>
      </c>
      <c r="AC17" s="10" t="n">
        <f aca="false">J17-B17</f>
        <v>4806.83347168642</v>
      </c>
      <c r="AD17" s="10" t="n">
        <f aca="false">V17-AA17</f>
        <v>1013.5114149639</v>
      </c>
      <c r="AE17" s="10" t="n">
        <f aca="false">W17-AB17</f>
        <v>3757.30831999396</v>
      </c>
      <c r="AF17" s="6" t="n">
        <f aca="false">IF(AC17&gt;0,(AD17-AE17)/AC17,0)</f>
        <v>-0.570811724847923</v>
      </c>
      <c r="AG17" s="6" t="n">
        <f aca="false">R17-M17</f>
        <v>0.0467088174082218</v>
      </c>
      <c r="AH17" s="2" t="str">
        <f aca="false">IF(V17&gt;W17,"D","R")</f>
        <v>R</v>
      </c>
    </row>
    <row r="18" customFormat="false" ht="15" hidden="false" customHeight="false" outlineLevel="0" collapsed="false">
      <c r="A18" s="2" t="s">
        <v>136</v>
      </c>
      <c r="B18" s="20" t="n">
        <v>534</v>
      </c>
      <c r="C18" s="20" t="n">
        <v>2880</v>
      </c>
      <c r="D18" s="20" t="n">
        <v>5859</v>
      </c>
      <c r="E18" s="20" t="n">
        <v>393</v>
      </c>
      <c r="F18" s="20" t="n">
        <v>5416</v>
      </c>
      <c r="G18" s="12" t="n">
        <f aca="false">(Senate!G18-Senate!H18)/Senate!C18-Senate!M18</f>
        <v>0.0103154578629262</v>
      </c>
      <c r="H18" s="12" t="n">
        <f aca="false">Senate!M18</f>
        <v>-0.820732124529593</v>
      </c>
      <c r="I18" s="21" t="n">
        <v>-0.824470588235294</v>
      </c>
      <c r="J18" s="11" t="n">
        <f aca="false">Senate!J18</f>
        <v>5136.518383072</v>
      </c>
      <c r="K18" s="6" t="n">
        <f aca="false">(D18-E18-F18)/D18</f>
        <v>0.00853387950162144</v>
      </c>
      <c r="L18" s="6" t="n">
        <f aca="false">E18/(E18+F18)</f>
        <v>0.0676536409020486</v>
      </c>
      <c r="M18" s="6" t="n">
        <f aca="false">(E18-F18)/D18</f>
        <v>-0.85731353473289</v>
      </c>
      <c r="N18" s="6" t="n">
        <f aca="false">(I18-Assumptions!$B$10)-(M18-Assumptions!$B$9)</f>
        <v>-0.0205862807724239</v>
      </c>
      <c r="O18" s="6" t="n">
        <f aca="false">Assumptions!$B$4*N18</f>
        <v>-0.0102931403862119</v>
      </c>
      <c r="P18" s="23" t="n">
        <f aca="false">4*L18*(1-L18)</f>
        <v>0.252306503098981</v>
      </c>
      <c r="Q18" s="6" t="n">
        <f aca="false">MAX(-(1-K18),MIN(1-K18,M18+O18+Assumptions!$B$5*P18/Assumptions!$B$22))</f>
        <v>-0.867606675119102</v>
      </c>
      <c r="R18" s="6" t="n">
        <f aca="false">MAX(-(1-K18),MIN(1-K18,M18+O18+Assumptions!$B$6*P18/Assumptions!$B$22))</f>
        <v>-0.851828378715539</v>
      </c>
      <c r="S18" s="6" t="n">
        <f aca="false">MAX(-(1-K18),MIN(1-K18,M18+O18+Assumptions!$B$7*P18/Assumptions!$B$22))</f>
        <v>-0.845945601931576</v>
      </c>
      <c r="T18" s="10" t="n">
        <f aca="false">J18*((1-K18)+Q18)/2</f>
        <v>318.103159053879</v>
      </c>
      <c r="U18" s="10" t="n">
        <f aca="false">J18*((1-K18)-Q18)/2</f>
        <v>4774.58079507912</v>
      </c>
      <c r="V18" s="10" t="n">
        <f aca="false">J18*((1-K18)+R18)/2</f>
        <v>358.625913819108</v>
      </c>
      <c r="W18" s="10" t="n">
        <f aca="false">J18*((1-K18)-R18)/2</f>
        <v>4734.0580403139</v>
      </c>
      <c r="X18" s="10" t="n">
        <f aca="false">J18*((1-K18)+S18)/2</f>
        <v>373.734409366275</v>
      </c>
      <c r="Y18" s="10" t="n">
        <f aca="false">J18*((1-K18)-S18)/2</f>
        <v>4718.94954476673</v>
      </c>
      <c r="Z18" s="6" t="n">
        <f aca="false">MAX(-(1-K18),MIN(1-K18,(M18+G18)+O18+Assumptions!$B$6*P18/Assumptions!$B$22))</f>
        <v>-0.841512920852613</v>
      </c>
      <c r="AA18" s="10" t="n">
        <f aca="false">B18*((1-K18)+Z18)/2</f>
        <v>40.0375043054194</v>
      </c>
      <c r="AB18" s="10" t="n">
        <f aca="false">B18*((1-K18)-Z18)/2</f>
        <v>489.405404040715</v>
      </c>
      <c r="AC18" s="10" t="n">
        <f aca="false">J18-B18</f>
        <v>4602.518383072</v>
      </c>
      <c r="AD18" s="10" t="n">
        <f aca="false">V18-AA18</f>
        <v>318.588409513689</v>
      </c>
      <c r="AE18" s="10" t="n">
        <f aca="false">W18-AB18</f>
        <v>4244.65263627318</v>
      </c>
      <c r="AF18" s="6" t="n">
        <f aca="false">IF(AC18&gt;0,(AD18-AE18)/AC18,0)</f>
        <v>-0.853025213587305</v>
      </c>
      <c r="AG18" s="6" t="n">
        <f aca="false">R18-M18</f>
        <v>0.00548515601735045</v>
      </c>
      <c r="AH18" s="2" t="str">
        <f aca="false">IF(V18&gt;W18,"D","R")</f>
        <v>R</v>
      </c>
    </row>
    <row r="19" customFormat="false" ht="15" hidden="false" customHeight="false" outlineLevel="0" collapsed="false">
      <c r="A19" s="2" t="s">
        <v>137</v>
      </c>
      <c r="B19" s="20" t="n">
        <v>499</v>
      </c>
      <c r="C19" s="20" t="n">
        <v>2645</v>
      </c>
      <c r="D19" s="20" t="n">
        <v>5642</v>
      </c>
      <c r="E19" s="20" t="n">
        <v>1959</v>
      </c>
      <c r="F19" s="20" t="n">
        <v>3644</v>
      </c>
      <c r="G19" s="12" t="n">
        <f aca="false">(Senate!G19-Senate!H19)/Senate!C19-Senate!M19</f>
        <v>0.0928786351633791</v>
      </c>
      <c r="H19" s="12" t="n">
        <f aca="false">Senate!M19</f>
        <v>-0.272840827980014</v>
      </c>
      <c r="I19" s="21" t="n">
        <v>-0.267822468793343</v>
      </c>
      <c r="J19" s="11" t="n">
        <f aca="false">Senate!J19</f>
        <v>5009.96004488718</v>
      </c>
      <c r="K19" s="6" t="n">
        <f aca="false">(D19-E19-F19)/D19</f>
        <v>0.00691244239631336</v>
      </c>
      <c r="L19" s="6" t="n">
        <f aca="false">E19/(E19+F19)</f>
        <v>0.34963412457612</v>
      </c>
      <c r="M19" s="6" t="n">
        <f aca="false">(E19-F19)/D19</f>
        <v>-0.298652959943283</v>
      </c>
      <c r="N19" s="6" t="n">
        <f aca="false">(I19-Assumptions!$B$10)-(M19-Assumptions!$B$9)</f>
        <v>-0.0225987361200795</v>
      </c>
      <c r="O19" s="6" t="n">
        <f aca="false">Assumptions!$B$4*N19</f>
        <v>-0.0112993680600398</v>
      </c>
      <c r="P19" s="23" t="n">
        <f aca="false">4*L19*(1-L19)</f>
        <v>0.909560414032041</v>
      </c>
      <c r="Q19" s="6" t="n">
        <f aca="false">MAX(-(1-K19),MIN(1-K19,M19+O19+Assumptions!$B$5*P19/Assumptions!$B$22))</f>
        <v>-0.309952328003322</v>
      </c>
      <c r="R19" s="6" t="n">
        <f aca="false">MAX(-(1-K19),MIN(1-K19,M19+O19+Assumptions!$B$6*P19/Assumptions!$B$22))</f>
        <v>-0.253071852735055</v>
      </c>
      <c r="S19" s="6" t="n">
        <f aca="false">MAX(-(1-K19),MIN(1-K19,M19+O19+Assumptions!$B$7*P19/Assumptions!$B$22))</f>
        <v>-0.231864548041921</v>
      </c>
      <c r="T19" s="10" t="n">
        <f aca="false">J19*((1-K19)+Q19)/2</f>
        <v>1711.24010277633</v>
      </c>
      <c r="U19" s="10" t="n">
        <f aca="false">J19*((1-K19)-Q19)/2</f>
        <v>3264.08888189274</v>
      </c>
      <c r="V19" s="10" t="n">
        <f aca="false">J19*((1-K19)+R19)/2</f>
        <v>1853.72455699043</v>
      </c>
      <c r="W19" s="10" t="n">
        <f aca="false">J19*((1-K19)-R19)/2</f>
        <v>3121.60442767863</v>
      </c>
      <c r="X19" s="10" t="n">
        <f aca="false">J19*((1-K19)+S19)/2</f>
        <v>1906.84843157661</v>
      </c>
      <c r="Y19" s="10" t="n">
        <f aca="false">J19*((1-K19)-S19)/2</f>
        <v>3068.48055309246</v>
      </c>
      <c r="Z19" s="6" t="n">
        <f aca="false">MAX(-(1-K19),MIN(1-K19,(M19+G19)+O19+Assumptions!$B$6*P19/Assumptions!$B$22))</f>
        <v>-0.160193217571676</v>
      </c>
      <c r="AA19" s="10" t="n">
        <f aca="false">B19*((1-K19)+Z19)/2</f>
        <v>207.807137837987</v>
      </c>
      <c r="AB19" s="10" t="n">
        <f aca="false">B19*((1-K19)-Z19)/2</f>
        <v>287.743553406253</v>
      </c>
      <c r="AC19" s="10" t="n">
        <f aca="false">J19-B19</f>
        <v>4510.96004488718</v>
      </c>
      <c r="AD19" s="10" t="n">
        <f aca="false">V19-AA19</f>
        <v>1645.91741915245</v>
      </c>
      <c r="AE19" s="10" t="n">
        <f aca="false">W19-AB19</f>
        <v>2833.86087427238</v>
      </c>
      <c r="AF19" s="6" t="n">
        <f aca="false">IF(AC19&gt;0,(AD19-AE19)/AC19,0)</f>
        <v>-0.263346037938504</v>
      </c>
      <c r="AG19" s="6" t="n">
        <f aca="false">R19-M19</f>
        <v>0.0455811072082273</v>
      </c>
      <c r="AH19" s="2" t="str">
        <f aca="false">IF(V19&gt;W19,"D","R")</f>
        <v>R</v>
      </c>
    </row>
    <row r="20" customFormat="false" ht="15" hidden="false" customHeight="false" outlineLevel="0" collapsed="false">
      <c r="A20" s="2" t="s">
        <v>138</v>
      </c>
      <c r="B20" s="20" t="n">
        <v>2284</v>
      </c>
      <c r="C20" s="20" t="n">
        <v>10857</v>
      </c>
      <c r="D20" s="20" t="n">
        <v>17006</v>
      </c>
      <c r="E20" s="20" t="n">
        <v>4676</v>
      </c>
      <c r="F20" s="20" t="n">
        <v>12188</v>
      </c>
      <c r="G20" s="12" t="n">
        <f aca="false">(Senate!G20-Senate!H20)/Senate!C20-Senate!M20</f>
        <v>0.0255337204547911</v>
      </c>
      <c r="H20" s="12" t="n">
        <f aca="false">Senate!M20</f>
        <v>-0.339064161644807</v>
      </c>
      <c r="I20" s="21" t="n">
        <v>-0.363433532108231</v>
      </c>
      <c r="J20" s="11" t="n">
        <f aca="false">Senate!J20</f>
        <v>16873.3713557753</v>
      </c>
      <c r="K20" s="6" t="n">
        <f aca="false">(D20-E20-F20)/D20</f>
        <v>0.00834999411972245</v>
      </c>
      <c r="L20" s="6" t="n">
        <f aca="false">E20/(E20+F20)</f>
        <v>0.277277039848197</v>
      </c>
      <c r="M20" s="6" t="n">
        <f aca="false">(E20-F20)/D20</f>
        <v>-0.441726449488416</v>
      </c>
      <c r="N20" s="6" t="n">
        <f aca="false">(I20-Assumptions!$B$10)-(M20-Assumptions!$B$9)</f>
        <v>0.0248636901101655</v>
      </c>
      <c r="O20" s="6" t="n">
        <f aca="false">Assumptions!$B$4*N20</f>
        <v>0.0124318450550827</v>
      </c>
      <c r="P20" s="23" t="n">
        <f aca="false">4*L20*(1-L20)</f>
        <v>0.801577932084874</v>
      </c>
      <c r="Q20" s="6" t="n">
        <f aca="false">MAX(-(1-K20),MIN(1-K20,M20+O20+Assumptions!$B$5*P20/Assumptions!$B$22))</f>
        <v>-0.429294604433333</v>
      </c>
      <c r="R20" s="6" t="n">
        <f aca="false">MAX(-(1-K20),MIN(1-K20,M20+O20+Assumptions!$B$6*P20/Assumptions!$B$22))</f>
        <v>-0.379166946019281</v>
      </c>
      <c r="S20" s="6" t="n">
        <f aca="false">MAX(-(1-K20),MIN(1-K20,M20+O20+Assumptions!$B$7*P20/Assumptions!$B$22))</f>
        <v>-0.360477360172356</v>
      </c>
      <c r="T20" s="10" t="n">
        <f aca="false">J20*((1-K20)+Q20)/2</f>
        <v>4744.41576127021</v>
      </c>
      <c r="U20" s="10" t="n">
        <f aca="false">J20*((1-K20)-Q20)/2</f>
        <v>11988.0630429045</v>
      </c>
      <c r="V20" s="10" t="n">
        <f aca="false">J20*((1-K20)+R20)/2</f>
        <v>5167.32705907809</v>
      </c>
      <c r="W20" s="10" t="n">
        <f aca="false">J20*((1-K20)-R20)/2</f>
        <v>11565.1517450966</v>
      </c>
      <c r="X20" s="10" t="n">
        <f aca="false">J20*((1-K20)+S20)/2</f>
        <v>5325.00522031849</v>
      </c>
      <c r="Y20" s="10" t="n">
        <f aca="false">J20*((1-K20)-S20)/2</f>
        <v>11407.4735838562</v>
      </c>
      <c r="Z20" s="6" t="n">
        <f aca="false">MAX(-(1-K20),MIN(1-K20,(M20+G20)+O20+Assumptions!$B$6*P20/Assumptions!$B$22))</f>
        <v>-0.353633225564489</v>
      </c>
      <c r="AA20" s="10" t="n">
        <f aca="false">B20*((1-K20)+Z20)/2</f>
        <v>728.61516312063</v>
      </c>
      <c r="AB20" s="10" t="n">
        <f aca="false">B20*((1-K20)-Z20)/2</f>
        <v>1536.31345030992</v>
      </c>
      <c r="AC20" s="10" t="n">
        <f aca="false">J20-B20</f>
        <v>14589.3713557753</v>
      </c>
      <c r="AD20" s="10" t="n">
        <f aca="false">V20-AA20</f>
        <v>4438.71189595746</v>
      </c>
      <c r="AE20" s="10" t="n">
        <f aca="false">W20-AB20</f>
        <v>10028.8382947867</v>
      </c>
      <c r="AF20" s="6" t="n">
        <f aca="false">IF(AC20&gt;0,(AD20-AE20)/AC20,0)</f>
        <v>-0.383164309311816</v>
      </c>
      <c r="AG20" s="6" t="n">
        <f aca="false">R20-M20</f>
        <v>0.0625595034691353</v>
      </c>
      <c r="AH20" s="2" t="str">
        <f aca="false">IF(V20&gt;W20,"D","R")</f>
        <v>R</v>
      </c>
    </row>
    <row r="21" customFormat="false" ht="15" hidden="false" customHeight="false" outlineLevel="0" collapsed="false">
      <c r="A21" s="2" t="s">
        <v>139</v>
      </c>
      <c r="B21" s="20" t="n">
        <v>2429</v>
      </c>
      <c r="C21" s="20" t="n">
        <v>11344</v>
      </c>
      <c r="D21" s="20" t="n">
        <v>23591</v>
      </c>
      <c r="E21" s="20" t="n">
        <v>7352</v>
      </c>
      <c r="F21" s="20" t="n">
        <v>16067</v>
      </c>
      <c r="G21" s="12" t="n">
        <f aca="false">(Senate!G21-Senate!H21)/Senate!C21-Senate!M21</f>
        <v>0.10284154964557</v>
      </c>
      <c r="H21" s="12" t="n">
        <f aca="false">Senate!M21</f>
        <v>-0.283906429758405</v>
      </c>
      <c r="I21" s="21" t="n">
        <v>-0.290014392013963</v>
      </c>
      <c r="J21" s="11" t="n">
        <f aca="false">Senate!J21</f>
        <v>23813.1664919858</v>
      </c>
      <c r="K21" s="6" t="n">
        <f aca="false">(D21-E21-F21)/D21</f>
        <v>0.00729091602729855</v>
      </c>
      <c r="L21" s="6" t="n">
        <f aca="false">E21/(E21+F21)</f>
        <v>0.313933131218242</v>
      </c>
      <c r="M21" s="6" t="n">
        <f aca="false">(E21-F21)/D21</f>
        <v>-0.369420541732016</v>
      </c>
      <c r="N21" s="6" t="n">
        <f aca="false">(I21-Assumptions!$B$10)-(M21-Assumptions!$B$9)</f>
        <v>0.0259769224480337</v>
      </c>
      <c r="O21" s="6" t="n">
        <f aca="false">Assumptions!$B$4*N21</f>
        <v>0.0129884612240169</v>
      </c>
      <c r="P21" s="23" t="n">
        <f aca="false">4*L21*(1-L21)</f>
        <v>0.861516481367008</v>
      </c>
      <c r="Q21" s="6" t="n">
        <f aca="false">MAX(-(1-K21),MIN(1-K21,M21+O21+Assumptions!$B$5*P21/Assumptions!$B$22))</f>
        <v>-0.356432080508</v>
      </c>
      <c r="R21" s="6" t="n">
        <f aca="false">MAX(-(1-K21),MIN(1-K21,M21+O21+Assumptions!$B$6*P21/Assumptions!$B$22))</f>
        <v>-0.302556091452616</v>
      </c>
      <c r="S21" s="6" t="n">
        <f aca="false">MAX(-(1-K21),MIN(1-K21,M21+O21+Assumptions!$B$7*P21/Assumptions!$B$22))</f>
        <v>-0.282468978780776</v>
      </c>
      <c r="T21" s="10" t="n">
        <f aca="false">J21*((1-K21)+Q21)/2</f>
        <v>7575.8851092634</v>
      </c>
      <c r="U21" s="10" t="n">
        <f aca="false">J21*((1-K21)-Q21)/2</f>
        <v>16063.6615854853</v>
      </c>
      <c r="V21" s="10" t="n">
        <f aca="false">J21*((1-K21)+R21)/2</f>
        <v>8217.36405791153</v>
      </c>
      <c r="W21" s="10" t="n">
        <f aca="false">J21*((1-K21)-R21)/2</f>
        <v>15422.1826368372</v>
      </c>
      <c r="X21" s="10" t="n">
        <f aca="false">J21*((1-K21)+S21)/2</f>
        <v>8456.53293711043</v>
      </c>
      <c r="Y21" s="10" t="n">
        <f aca="false">J21*((1-K21)-S21)/2</f>
        <v>15183.0137576383</v>
      </c>
      <c r="Z21" s="6" t="n">
        <f aca="false">MAX(-(1-K21),MIN(1-K21,(M21+G21)+O21+Assumptions!$B$6*P21/Assumptions!$B$22))</f>
        <v>-0.199714541807046</v>
      </c>
      <c r="AA21" s="10" t="n">
        <f aca="false">B21*((1-K21)+Z21)/2</f>
        <v>963.091871460188</v>
      </c>
      <c r="AB21" s="10" t="n">
        <f aca="false">B21*((1-K21)-Z21)/2</f>
        <v>1448.1984935095</v>
      </c>
      <c r="AC21" s="10" t="n">
        <f aca="false">J21-B21</f>
        <v>21384.1664919858</v>
      </c>
      <c r="AD21" s="10" t="n">
        <f aca="false">V21-AA21</f>
        <v>7254.27218645134</v>
      </c>
      <c r="AE21" s="10" t="n">
        <f aca="false">W21-AB21</f>
        <v>13973.9841433277</v>
      </c>
      <c r="AF21" s="6" t="n">
        <f aca="false">IF(AC21&gt;0,(AD21-AE21)/AC21,0)</f>
        <v>-0.314237730958308</v>
      </c>
      <c r="AG21" s="6" t="n">
        <f aca="false">R21-M21</f>
        <v>0.0668644502794006</v>
      </c>
      <c r="AH21" s="2" t="str">
        <f aca="false">IF(V21&gt;W21,"D","R")</f>
        <v>R</v>
      </c>
    </row>
    <row r="22" customFormat="false" ht="15" hidden="false" customHeight="false" outlineLevel="0" collapsed="false">
      <c r="A22" s="2" t="s">
        <v>140</v>
      </c>
      <c r="B22" s="20" t="n">
        <v>830</v>
      </c>
      <c r="C22" s="20" t="n">
        <v>3664</v>
      </c>
      <c r="D22" s="20" t="n">
        <v>8467</v>
      </c>
      <c r="E22" s="20" t="n">
        <v>3720</v>
      </c>
      <c r="F22" s="20" t="n">
        <v>4685</v>
      </c>
      <c r="G22" s="12" t="n">
        <f aca="false">(Senate!G22-Senate!H22)/Senate!C22-Senate!M22</f>
        <v>0.0306283501161089</v>
      </c>
      <c r="H22" s="12" t="n">
        <f aca="false">Senate!M22</f>
        <v>-0.0682921055746242</v>
      </c>
      <c r="I22" s="21" t="n">
        <v>-0.0933152664859982</v>
      </c>
      <c r="J22" s="11" t="n">
        <f aca="false">Senate!J22</f>
        <v>9069.62235209984</v>
      </c>
      <c r="K22" s="6" t="n">
        <f aca="false">(D22-E22-F22)/D22</f>
        <v>0.00732254635644266</v>
      </c>
      <c r="L22" s="6" t="n">
        <f aca="false">E22/(E22+F22)</f>
        <v>0.442593694229625</v>
      </c>
      <c r="M22" s="6" t="n">
        <f aca="false">(E22-F22)/D22</f>
        <v>-0.113971890870438</v>
      </c>
      <c r="N22" s="6" t="n">
        <f aca="false">(I22-Assumptions!$B$10)-(M22-Assumptions!$B$9)</f>
        <v>-0.0327726028855794</v>
      </c>
      <c r="O22" s="6" t="n">
        <f aca="false">Assumptions!$B$4*N22</f>
        <v>-0.0163863014427897</v>
      </c>
      <c r="P22" s="23" t="n">
        <f aca="false">4*L22*(1-L22)</f>
        <v>0.986818064231193</v>
      </c>
      <c r="Q22" s="6" t="n">
        <f aca="false">MAX(-(1-K22),MIN(1-K22,M22+O22+Assumptions!$B$5*P22/Assumptions!$B$22))</f>
        <v>-0.130358192313228</v>
      </c>
      <c r="R22" s="6" t="n">
        <f aca="false">MAX(-(1-K22),MIN(1-K22,M22+O22+Assumptions!$B$6*P22/Assumptions!$B$22))</f>
        <v>-0.0686463152011219</v>
      </c>
      <c r="S22" s="6" t="n">
        <f aca="false">MAX(-(1-K22),MIN(1-K22,M22+O22+Assumptions!$B$7*P22/Assumptions!$B$22))</f>
        <v>-0.0456376716388239</v>
      </c>
      <c r="T22" s="10" t="n">
        <f aca="false">J22*((1-K22)+Q22)/2</f>
        <v>3910.45502360389</v>
      </c>
      <c r="U22" s="10" t="n">
        <f aca="false">J22*((1-K22)-Q22)/2</f>
        <v>5092.75459838727</v>
      </c>
      <c r="V22" s="10" t="n">
        <f aca="false">J22*((1-K22)+R22)/2</f>
        <v>4190.30673362689</v>
      </c>
      <c r="W22" s="10" t="n">
        <f aca="false">J22*((1-K22)-R22)/2</f>
        <v>4812.90288836427</v>
      </c>
      <c r="X22" s="10" t="n">
        <f aca="false">J22*((1-K22)+S22)/2</f>
        <v>4294.64658759894</v>
      </c>
      <c r="Y22" s="10" t="n">
        <f aca="false">J22*((1-K22)-S22)/2</f>
        <v>4708.56303439222</v>
      </c>
      <c r="Z22" s="6" t="n">
        <f aca="false">MAX(-(1-K22),MIN(1-K22,(M22+G22)+O22+Assumptions!$B$6*P22/Assumptions!$B$22))</f>
        <v>-0.038017965085013</v>
      </c>
      <c r="AA22" s="10" t="n">
        <f aca="false">B22*((1-K22)+Z22)/2</f>
        <v>396.183687751796</v>
      </c>
      <c r="AB22" s="10" t="n">
        <f aca="false">B22*((1-K22)-Z22)/2</f>
        <v>427.738598772357</v>
      </c>
      <c r="AC22" s="10" t="n">
        <f aca="false">J22-B22</f>
        <v>8239.62235209984</v>
      </c>
      <c r="AD22" s="10" t="n">
        <f aca="false">V22-AA22</f>
        <v>3794.12304587509</v>
      </c>
      <c r="AE22" s="10" t="n">
        <f aca="false">W22-AB22</f>
        <v>4385.16428959192</v>
      </c>
      <c r="AF22" s="6" t="n">
        <f aca="false">IF(AC22&gt;0,(AD22-AE22)/AC22,0)</f>
        <v>-0.0717315938109957</v>
      </c>
      <c r="AG22" s="6" t="n">
        <f aca="false">R22-M22</f>
        <v>0.0453255756693163</v>
      </c>
      <c r="AH22" s="2" t="str">
        <f aca="false">IF(V22&gt;W22,"D","R")</f>
        <v>R</v>
      </c>
    </row>
    <row r="23" customFormat="false" ht="15" hidden="false" customHeight="false" outlineLevel="0" collapsed="false">
      <c r="A23" s="2" t="s">
        <v>141</v>
      </c>
      <c r="B23" s="20" t="n">
        <v>1645</v>
      </c>
      <c r="C23" s="20" t="n">
        <v>7028</v>
      </c>
      <c r="D23" s="20" t="n">
        <v>9695</v>
      </c>
      <c r="E23" s="20" t="n">
        <v>2420</v>
      </c>
      <c r="F23" s="20" t="n">
        <v>7223</v>
      </c>
      <c r="G23" s="12" t="n">
        <f aca="false">(Senate!G23-Senate!H23)/Senate!C23-Senate!M23</f>
        <v>-0.00260337387989573</v>
      </c>
      <c r="H23" s="12" t="n">
        <f aca="false">Senate!M23</f>
        <v>-0.427533222591362</v>
      </c>
      <c r="I23" s="21" t="n">
        <v>-0.451647591980951</v>
      </c>
      <c r="J23" s="11" t="n">
        <f aca="false">Senate!J23</f>
        <v>10683.4590536066</v>
      </c>
      <c r="K23" s="6" t="n">
        <f aca="false">(D23-E23-F23)/D23</f>
        <v>0.00536358947911295</v>
      </c>
      <c r="L23" s="6" t="n">
        <f aca="false">E23/(E23+F23)</f>
        <v>0.250959245048222</v>
      </c>
      <c r="M23" s="6" t="n">
        <f aca="false">(E23-F23)/D23</f>
        <v>-0.495410005157298</v>
      </c>
      <c r="N23" s="6" t="n">
        <f aca="false">(I23-Assumptions!$B$10)-(M23-Assumptions!$B$9)</f>
        <v>-0.00966681409367282</v>
      </c>
      <c r="O23" s="6" t="n">
        <f aca="false">Assumptions!$B$4*N23</f>
        <v>-0.00483340704683641</v>
      </c>
      <c r="P23" s="23" t="n">
        <f aca="false">4*L23*(1-L23)</f>
        <v>0.751914809492193</v>
      </c>
      <c r="Q23" s="6" t="n">
        <f aca="false">MAX(-(1-K23),MIN(1-K23,M23+O23+Assumptions!$B$5*P23/Assumptions!$B$22))</f>
        <v>-0.500243412204134</v>
      </c>
      <c r="R23" s="6" t="n">
        <f aca="false">MAX(-(1-K23),MIN(1-K23,M23+O23+Assumptions!$B$6*P23/Assumptions!$B$22))</f>
        <v>-0.453221498029604</v>
      </c>
      <c r="S23" s="6" t="n">
        <f aca="false">MAX(-(1-K23),MIN(1-K23,M23+O23+Assumptions!$B$7*P23/Assumptions!$B$22))</f>
        <v>-0.435689857225787</v>
      </c>
      <c r="T23" s="10" t="n">
        <f aca="false">J23*((1-K23)+Q23)/2</f>
        <v>2640.91367695342</v>
      </c>
      <c r="U23" s="10" t="n">
        <f aca="false">J23*((1-K23)-Q23)/2</f>
        <v>7985.24368807274</v>
      </c>
      <c r="V23" s="10" t="n">
        <f aca="false">J23*((1-K23)+R23)/2</f>
        <v>2892.09202430631</v>
      </c>
      <c r="W23" s="10" t="n">
        <f aca="false">J23*((1-K23)-R23)/2</f>
        <v>7734.06534071984</v>
      </c>
      <c r="X23" s="10" t="n">
        <f aca="false">J23*((1-K23)+S23)/2</f>
        <v>2985.74130764137</v>
      </c>
      <c r="Y23" s="10" t="n">
        <f aca="false">J23*((1-K23)-S23)/2</f>
        <v>7640.41605738478</v>
      </c>
      <c r="Z23" s="6" t="n">
        <f aca="false">MAX(-(1-K23),MIN(1-K23,(M23+G23)+O23+Assumptions!$B$6*P23/Assumptions!$B$22))</f>
        <v>-0.4558248719095</v>
      </c>
      <c r="AA23" s="10" t="n">
        <f aca="false">B23*((1-K23)+Z23)/2</f>
        <v>443.172490507866</v>
      </c>
      <c r="AB23" s="10" t="n">
        <f aca="false">B23*((1-K23)-Z23)/2</f>
        <v>1193.00440479899</v>
      </c>
      <c r="AC23" s="10" t="n">
        <f aca="false">J23-B23</f>
        <v>9038.45905360661</v>
      </c>
      <c r="AD23" s="10" t="n">
        <f aca="false">V23-AA23</f>
        <v>2448.91953379845</v>
      </c>
      <c r="AE23" s="10" t="n">
        <f aca="false">W23-AB23</f>
        <v>6541.06093592085</v>
      </c>
      <c r="AF23" s="6" t="n">
        <f aca="false">IF(AC23&gt;0,(AD23-AE23)/AC23,0)</f>
        <v>-0.452747683853202</v>
      </c>
      <c r="AG23" s="6" t="n">
        <f aca="false">R23-M23</f>
        <v>0.0421885071276935</v>
      </c>
      <c r="AH23" s="2" t="str">
        <f aca="false">IF(V23&gt;W23,"D","R")</f>
        <v>R</v>
      </c>
    </row>
    <row r="24" customFormat="false" ht="15" hidden="false" customHeight="false" outlineLevel="0" collapsed="false">
      <c r="A24" s="2" t="s">
        <v>142</v>
      </c>
      <c r="B24" s="20" t="n">
        <v>157</v>
      </c>
      <c r="C24" s="20" t="n">
        <v>754</v>
      </c>
      <c r="D24" s="20" t="n">
        <v>1715</v>
      </c>
      <c r="E24" s="20" t="n">
        <v>919</v>
      </c>
      <c r="F24" s="20" t="n">
        <v>793</v>
      </c>
      <c r="G24" s="12" t="n">
        <f aca="false">(Senate!G24-Senate!H24)/Senate!C24-Senate!M24</f>
        <v>-0.10759732935924</v>
      </c>
      <c r="H24" s="12" t="n">
        <f aca="false">Senate!M24</f>
        <v>0.14075382803298</v>
      </c>
      <c r="I24" s="21" t="n">
        <v>0.123054474708171</v>
      </c>
      <c r="J24" s="11" t="n">
        <f aca="false">Senate!J24</f>
        <v>1675.43374716917</v>
      </c>
      <c r="K24" s="6" t="n">
        <f aca="false">(D24-E24-F24)/D24</f>
        <v>0.00174927113702624</v>
      </c>
      <c r="L24" s="6" t="n">
        <f aca="false">E24/(E24+F24)</f>
        <v>0.536799065420561</v>
      </c>
      <c r="M24" s="6" t="n">
        <f aca="false">(E24-F24)/D24</f>
        <v>0.0734693877551021</v>
      </c>
      <c r="N24" s="6" t="n">
        <f aca="false">(I24-Assumptions!$B$10)-(M24-Assumptions!$B$9)</f>
        <v>-0.0038441403169503</v>
      </c>
      <c r="O24" s="6" t="n">
        <f aca="false">Assumptions!$B$4*N24</f>
        <v>-0.00192207015847515</v>
      </c>
      <c r="P24" s="23" t="n">
        <f aca="false">4*L24*(1-L24)</f>
        <v>0.994583315136693</v>
      </c>
      <c r="Q24" s="6" t="n">
        <f aca="false">MAX(-(1-K24),MIN(1-K24,M24+O24+Assumptions!$B$5*P24/Assumptions!$B$22))</f>
        <v>0.0715473175966269</v>
      </c>
      <c r="R24" s="6" t="n">
        <f aca="false">MAX(-(1-K24),MIN(1-K24,M24+O24+Assumptions!$B$6*P24/Assumptions!$B$22))</f>
        <v>0.133744804191367</v>
      </c>
      <c r="S24" s="6" t="n">
        <f aca="false">MAX(-(1-K24),MIN(1-K24,M24+O24+Assumptions!$B$7*P24/Assumptions!$B$22))</f>
        <v>0.156934502293232</v>
      </c>
      <c r="T24" s="10" t="n">
        <f aca="false">J24*((1-K24)+Q24)/2</f>
        <v>896.187874847031</v>
      </c>
      <c r="U24" s="10" t="n">
        <f aca="false">J24*((1-K24)-Q24)/2</f>
        <v>776.315084426212</v>
      </c>
      <c r="V24" s="10" t="n">
        <f aca="false">J24*((1-K24)+R24)/2</f>
        <v>948.291758861995</v>
      </c>
      <c r="W24" s="10" t="n">
        <f aca="false">J24*((1-K24)-R24)/2</f>
        <v>724.211200411247</v>
      </c>
      <c r="X24" s="10" t="n">
        <f aca="false">J24*((1-K24)+S24)/2</f>
        <v>967.71816025526</v>
      </c>
      <c r="Y24" s="10" t="n">
        <f aca="false">J24*((1-K24)-S24)/2</f>
        <v>704.784799017982</v>
      </c>
      <c r="Z24" s="6" t="n">
        <f aca="false">MAX(-(1-K24),MIN(1-K24,(M24+G24)+O24+Assumptions!$B$6*P24/Assumptions!$B$22))</f>
        <v>0.0261474748321267</v>
      </c>
      <c r="AA24" s="10" t="n">
        <f aca="false">B24*((1-K24)+Z24)/2</f>
        <v>80.4152589900654</v>
      </c>
      <c r="AB24" s="10" t="n">
        <f aca="false">B24*((1-K24)-Z24)/2</f>
        <v>76.3101054414215</v>
      </c>
      <c r="AC24" s="10" t="n">
        <f aca="false">J24-B24</f>
        <v>1518.43374716917</v>
      </c>
      <c r="AD24" s="10" t="n">
        <f aca="false">V24-AA24</f>
        <v>867.87649987193</v>
      </c>
      <c r="AE24" s="10" t="n">
        <f aca="false">W24-AB24</f>
        <v>647.901094969826</v>
      </c>
      <c r="AF24" s="6" t="n">
        <f aca="false">IF(AC24&gt;0,(AD24-AE24)/AC24,0)</f>
        <v>0.14486993937813</v>
      </c>
      <c r="AG24" s="6" t="n">
        <f aca="false">R24-M24</f>
        <v>0.0602754164362645</v>
      </c>
      <c r="AH24" s="2" t="str">
        <f aca="false">IF(V24&gt;W24,"D","R")</f>
        <v>D</v>
      </c>
    </row>
    <row r="25" customFormat="false" ht="15" hidden="false" customHeight="false" outlineLevel="0" collapsed="false">
      <c r="A25" s="2" t="s">
        <v>143</v>
      </c>
      <c r="B25" s="20" t="n">
        <v>2374</v>
      </c>
      <c r="C25" s="20" t="n">
        <v>10040</v>
      </c>
      <c r="D25" s="20" t="n">
        <v>17945</v>
      </c>
      <c r="E25" s="20" t="n">
        <v>5264</v>
      </c>
      <c r="F25" s="20" t="n">
        <v>12494</v>
      </c>
      <c r="G25" s="12" t="n">
        <f aca="false">(Senate!G25-Senate!H25)/Senate!C25-Senate!M25</f>
        <v>0.0305520490633003</v>
      </c>
      <c r="H25" s="12" t="n">
        <f aca="false">Senate!M25</f>
        <v>-0.332344877748559</v>
      </c>
      <c r="I25" s="21" t="n">
        <v>-0.356685484787633</v>
      </c>
      <c r="J25" s="11" t="n">
        <f aca="false">Senate!J25</f>
        <v>20026.5308343188</v>
      </c>
      <c r="K25" s="6" t="n">
        <f aca="false">(D25-E25-F25)/D25</f>
        <v>0.0104207300083589</v>
      </c>
      <c r="L25" s="6" t="n">
        <f aca="false">E25/(E25+F25)</f>
        <v>0.296429778128168</v>
      </c>
      <c r="M25" s="6" t="n">
        <f aca="false">(E25-F25)/D25</f>
        <v>-0.402897743103929</v>
      </c>
      <c r="N25" s="6" t="n">
        <f aca="false">(I25-Assumptions!$B$10)-(M25-Assumptions!$B$9)</f>
        <v>-0.00721696895372387</v>
      </c>
      <c r="O25" s="6" t="n">
        <f aca="false">Assumptions!$B$4*N25</f>
        <v>-0.00360848447686193</v>
      </c>
      <c r="P25" s="23" t="n">
        <f aca="false">4*L25*(1-L25)</f>
        <v>0.834236659068212</v>
      </c>
      <c r="Q25" s="6" t="n">
        <f aca="false">MAX(-(1-K25),MIN(1-K25,M25+O25+Assumptions!$B$5*P25/Assumptions!$B$22))</f>
        <v>-0.406506227580791</v>
      </c>
      <c r="R25" s="6" t="n">
        <f aca="false">MAX(-(1-K25),MIN(1-K25,M25+O25+Assumptions!$B$6*P25/Assumptions!$B$22))</f>
        <v>-0.354336215647598</v>
      </c>
      <c r="S25" s="6" t="n">
        <f aca="false">MAX(-(1-K25),MIN(1-K25,M25+O25+Assumptions!$B$7*P25/Assumptions!$B$22))</f>
        <v>-0.334885159134909</v>
      </c>
      <c r="T25" s="10" t="n">
        <f aca="false">J25*((1-K25)+Q25)/2</f>
        <v>5838.46513125049</v>
      </c>
      <c r="U25" s="10" t="n">
        <f aca="false">J25*((1-K25)-Q25)/2</f>
        <v>13979.3746322398</v>
      </c>
      <c r="V25" s="10" t="n">
        <f aca="false">J25*((1-K25)+R25)/2</f>
        <v>6360.85730755393</v>
      </c>
      <c r="W25" s="10" t="n">
        <f aca="false">J25*((1-K25)-R25)/2</f>
        <v>13456.9824559364</v>
      </c>
      <c r="X25" s="10" t="n">
        <f aca="false">J25*((1-K25)+S25)/2</f>
        <v>6555.62589905964</v>
      </c>
      <c r="Y25" s="10" t="n">
        <f aca="false">J25*((1-K25)-S25)/2</f>
        <v>13262.2138644307</v>
      </c>
      <c r="Z25" s="6" t="n">
        <f aca="false">MAX(-(1-K25),MIN(1-K25,(M25+G25)+O25+Assumptions!$B$6*P25/Assumptions!$B$22))</f>
        <v>-0.323784166584298</v>
      </c>
      <c r="AA25" s="10" t="n">
        <f aca="false">B25*((1-K25)+Z25)/2</f>
        <v>790.298787744517</v>
      </c>
      <c r="AB25" s="10" t="n">
        <f aca="false">B25*((1-K25)-Z25)/2</f>
        <v>1558.96239921564</v>
      </c>
      <c r="AC25" s="10" t="n">
        <f aca="false">J25-B25</f>
        <v>17652.5308343188</v>
      </c>
      <c r="AD25" s="10" t="n">
        <f aca="false">V25-AA25</f>
        <v>5570.55851980941</v>
      </c>
      <c r="AE25" s="10" t="n">
        <f aca="false">W25-AB25</f>
        <v>11898.0200567208</v>
      </c>
      <c r="AF25" s="6" t="n">
        <f aca="false">IF(AC25&gt;0,(AD25-AE25)/AC25,0)</f>
        <v>-0.358445006911413</v>
      </c>
      <c r="AG25" s="6" t="n">
        <f aca="false">R25-M25</f>
        <v>0.0485615274563307</v>
      </c>
      <c r="AH25" s="2" t="str">
        <f aca="false">IF(V25&gt;W25,"D","R")</f>
        <v>R</v>
      </c>
    </row>
    <row r="26" customFormat="false" ht="15" hidden="false" customHeight="false" outlineLevel="0" collapsed="false">
      <c r="A26" s="2" t="s">
        <v>144</v>
      </c>
      <c r="B26" s="20" t="n">
        <v>419</v>
      </c>
      <c r="C26" s="20" t="n">
        <v>2414</v>
      </c>
      <c r="D26" s="20" t="n">
        <v>3562</v>
      </c>
      <c r="E26" s="20" t="n">
        <v>885</v>
      </c>
      <c r="F26" s="20" t="n">
        <v>2666</v>
      </c>
      <c r="G26" s="12" t="n">
        <f aca="false">(Senate!G26-Senate!H26)/Senate!C26-Senate!M26</f>
        <v>-0.0300579157466612</v>
      </c>
      <c r="H26" s="12" t="n">
        <f aca="false">Senate!M26</f>
        <v>-0.450886574725584</v>
      </c>
      <c r="I26" s="21" t="n">
        <v>-0.475043782837128</v>
      </c>
      <c r="J26" s="11" t="n">
        <f aca="false">Senate!J26</f>
        <v>2922.35674547818</v>
      </c>
      <c r="K26" s="6" t="n">
        <f aca="false">(D26-E26-F26)/D26</f>
        <v>0.00308815272318922</v>
      </c>
      <c r="L26" s="6" t="n">
        <f aca="false">E26/(E26+F26)</f>
        <v>0.249225570261898</v>
      </c>
      <c r="M26" s="6" t="n">
        <f aca="false">(E26-F26)/D26</f>
        <v>-0.5</v>
      </c>
      <c r="N26" s="6" t="n">
        <f aca="false">(I26-Assumptions!$B$10)-(M26-Assumptions!$B$9)</f>
        <v>-0.0284730101071472</v>
      </c>
      <c r="O26" s="6" t="n">
        <f aca="false">Assumptions!$B$4*N26</f>
        <v>-0.0142365050535736</v>
      </c>
      <c r="P26" s="23" t="n">
        <f aca="false">4*L26*(1-L26)</f>
        <v>0.748448741558119</v>
      </c>
      <c r="Q26" s="6" t="n">
        <f aca="false">MAX(-(1-K26),MIN(1-K26,M26+O26+Assumptions!$B$5*P26/Assumptions!$B$22))</f>
        <v>-0.514236505053574</v>
      </c>
      <c r="R26" s="6" t="n">
        <f aca="false">MAX(-(1-K26),MIN(1-K26,M26+O26+Assumptions!$B$6*P26/Assumptions!$B$22))</f>
        <v>-0.467431345685388</v>
      </c>
      <c r="S26" s="6" t="n">
        <f aca="false">MAX(-(1-K26),MIN(1-K26,M26+O26+Assumptions!$B$7*P26/Assumptions!$B$22))</f>
        <v>-0.449980519698961</v>
      </c>
      <c r="T26" s="10" t="n">
        <f aca="false">J26*((1-K26)+Q26)/2</f>
        <v>705.274771111034</v>
      </c>
      <c r="U26" s="10" t="n">
        <f aca="false">J26*((1-K26)-Q26)/2</f>
        <v>2208.05729042547</v>
      </c>
      <c r="V26" s="10" t="n">
        <f aca="false">J26*((1-K26)+R26)/2</f>
        <v>773.665457712433</v>
      </c>
      <c r="W26" s="10" t="n">
        <f aca="false">J26*((1-K26)-R26)/2</f>
        <v>2139.66660382407</v>
      </c>
      <c r="X26" s="10" t="n">
        <f aca="false">J26*((1-K26)+S26)/2</f>
        <v>799.164227230233</v>
      </c>
      <c r="Y26" s="10" t="n">
        <f aca="false">J26*((1-K26)-S26)/2</f>
        <v>2114.16783430627</v>
      </c>
      <c r="Z26" s="6" t="n">
        <f aca="false">MAX(-(1-K26),MIN(1-K26,(M26+G26)+O26+Assumptions!$B$6*P26/Assumptions!$B$22))</f>
        <v>-0.497489261432049</v>
      </c>
      <c r="AA26" s="10" t="n">
        <f aca="false">B26*((1-K26)+Z26)/2</f>
        <v>104.629031734478</v>
      </c>
      <c r="AB26" s="10" t="n">
        <f aca="false">B26*((1-K26)-Z26)/2</f>
        <v>313.077032274506</v>
      </c>
      <c r="AC26" s="10" t="n">
        <f aca="false">J26-B26</f>
        <v>2503.35674547818</v>
      </c>
      <c r="AD26" s="10" t="n">
        <f aca="false">V26-AA26</f>
        <v>669.036425977955</v>
      </c>
      <c r="AE26" s="10" t="n">
        <f aca="false">W26-AB26</f>
        <v>1826.58957154956</v>
      </c>
      <c r="AF26" s="6" t="n">
        <f aca="false">IF(AC26&gt;0,(AD26-AE26)/AC26,0)</f>
        <v>-0.462400394055901</v>
      </c>
      <c r="AG26" s="6" t="n">
        <f aca="false">R26-M26</f>
        <v>0.0325686543146117</v>
      </c>
      <c r="AH26" s="2" t="str">
        <f aca="false">IF(V26&gt;W26,"D","R")</f>
        <v>R</v>
      </c>
    </row>
    <row r="27" customFormat="false" ht="15" hidden="false" customHeight="false" outlineLevel="0" collapsed="false">
      <c r="A27" s="2" t="s">
        <v>145</v>
      </c>
      <c r="B27" s="20" t="n">
        <v>3701</v>
      </c>
      <c r="C27" s="20" t="n">
        <v>21855</v>
      </c>
      <c r="D27" s="20" t="n">
        <v>43727</v>
      </c>
      <c r="E27" s="20" t="n">
        <v>11258</v>
      </c>
      <c r="F27" s="20" t="n">
        <v>32095</v>
      </c>
      <c r="G27" s="12" t="n">
        <f aca="false">(Senate!G27-Senate!H27)/Senate!C27-Senate!M27</f>
        <v>0.0773396257962986</v>
      </c>
      <c r="H27" s="12" t="n">
        <f aca="false">Senate!M27</f>
        <v>-0.396625830326154</v>
      </c>
      <c r="I27" s="21" t="n">
        <v>-0.411644129996363</v>
      </c>
      <c r="J27" s="11" t="n">
        <f aca="false">Senate!J27</f>
        <v>34913.1213979245</v>
      </c>
      <c r="K27" s="6" t="n">
        <f aca="false">(D27-E27-F27)/D27</f>
        <v>0.00855306789855238</v>
      </c>
      <c r="L27" s="6" t="n">
        <f aca="false">E27/(E27+F27)</f>
        <v>0.259682144257606</v>
      </c>
      <c r="M27" s="6" t="n">
        <f aca="false">(E27-F27)/D27</f>
        <v>-0.476524801609989</v>
      </c>
      <c r="N27" s="6" t="n">
        <f aca="false">(I27-Assumptions!$B$10)-(M27-Assumptions!$B$9)</f>
        <v>0.0114514443436065</v>
      </c>
      <c r="O27" s="6" t="n">
        <f aca="false">Assumptions!$B$4*N27</f>
        <v>0.00572572217180326</v>
      </c>
      <c r="P27" s="23" t="n">
        <f aca="false">4*L27*(1-L27)</f>
        <v>0.768989312845512</v>
      </c>
      <c r="Q27" s="6" t="n">
        <f aca="false">MAX(-(1-K27),MIN(1-K27,M27+O27+Assumptions!$B$5*P27/Assumptions!$B$22))</f>
        <v>-0.470799079438186</v>
      </c>
      <c r="R27" s="6" t="n">
        <f aca="false">MAX(-(1-K27),MIN(1-K27,M27+O27+Assumptions!$B$6*P27/Assumptions!$B$22))</f>
        <v>-0.422709390269578</v>
      </c>
      <c r="S27" s="6" t="n">
        <f aca="false">MAX(-(1-K27),MIN(1-K27,M27+O27+Assumptions!$B$7*P27/Assumptions!$B$22))</f>
        <v>-0.404779640456716</v>
      </c>
      <c r="T27" s="10" t="n">
        <f aca="false">J27*((1-K27)+Q27)/2</f>
        <v>9088.72084280058</v>
      </c>
      <c r="U27" s="10" t="n">
        <f aca="false">J27*((1-K27)-Q27)/2</f>
        <v>25525.7862572571</v>
      </c>
      <c r="V27" s="10" t="n">
        <f aca="false">J27*((1-K27)+R27)/2</f>
        <v>9928.20142076661</v>
      </c>
      <c r="W27" s="10" t="n">
        <f aca="false">J27*((1-K27)-R27)/2</f>
        <v>24686.305679291</v>
      </c>
      <c r="X27" s="10" t="n">
        <f aca="false">J27*((1-K27)+S27)/2</f>
        <v>10241.1931866921</v>
      </c>
      <c r="Y27" s="10" t="n">
        <f aca="false">J27*((1-K27)-S27)/2</f>
        <v>24373.3139133656</v>
      </c>
      <c r="Z27" s="6" t="n">
        <f aca="false">MAX(-(1-K27),MIN(1-K27,(M27+G27)+O27+Assumptions!$B$6*P27/Assumptions!$B$22))</f>
        <v>-0.34536976447328</v>
      </c>
      <c r="AA27" s="10" t="n">
        <f aca="false">B27*((1-K27)+Z27)/2</f>
        <v>1195.56579869592</v>
      </c>
      <c r="AB27" s="10" t="n">
        <f aca="false">B27*((1-K27)-Z27)/2</f>
        <v>2473.77929701153</v>
      </c>
      <c r="AC27" s="10" t="n">
        <f aca="false">J27-B27</f>
        <v>31212.1213979245</v>
      </c>
      <c r="AD27" s="10" t="n">
        <f aca="false">V27-AA27</f>
        <v>8732.63562207068</v>
      </c>
      <c r="AE27" s="10" t="n">
        <f aca="false">W27-AB27</f>
        <v>22212.5263822795</v>
      </c>
      <c r="AF27" s="6" t="n">
        <f aca="false">IF(AC27&gt;0,(AD27-AE27)/AC27,0)</f>
        <v>-0.431879992659044</v>
      </c>
      <c r="AG27" s="6" t="n">
        <f aca="false">R27-M27</f>
        <v>0.0538154113404108</v>
      </c>
      <c r="AH27" s="2" t="str">
        <f aca="false">IF(V27&gt;W27,"D","R")</f>
        <v>R</v>
      </c>
    </row>
    <row r="28" customFormat="false" ht="15" hidden="false" customHeight="false" outlineLevel="0" collapsed="false">
      <c r="A28" s="2" t="s">
        <v>146</v>
      </c>
      <c r="B28" s="20" t="n">
        <v>3441</v>
      </c>
      <c r="C28" s="20" t="n">
        <v>14116</v>
      </c>
      <c r="D28" s="20" t="n">
        <v>24503</v>
      </c>
      <c r="E28" s="20" t="n">
        <v>4255</v>
      </c>
      <c r="F28" s="20" t="n">
        <v>20009</v>
      </c>
      <c r="G28" s="12" t="n">
        <f aca="false">(Senate!G28-Senate!H28)/Senate!C28-Senate!M28</f>
        <v>0.0124806510872981</v>
      </c>
      <c r="H28" s="12" t="n">
        <f aca="false">Senate!M28</f>
        <v>-0.54421768707483</v>
      </c>
      <c r="I28" s="21" t="n">
        <v>-0.554997431360238</v>
      </c>
      <c r="J28" s="11" t="n">
        <f aca="false">Senate!J28</f>
        <v>28187.7046406184</v>
      </c>
      <c r="K28" s="6" t="n">
        <f aca="false">(D28-E28-F28)/D28</f>
        <v>0.00975390768477329</v>
      </c>
      <c r="L28" s="6" t="n">
        <f aca="false">E28/(E28+F28)</f>
        <v>0.175362677217277</v>
      </c>
      <c r="M28" s="6" t="n">
        <f aca="false">(E28-F28)/D28</f>
        <v>-0.642941680610538</v>
      </c>
      <c r="N28" s="6" t="n">
        <f aca="false">(I28-Assumptions!$B$10)-(M28-Assumptions!$B$9)</f>
        <v>0.0345150219802806</v>
      </c>
      <c r="O28" s="6" t="n">
        <f aca="false">Assumptions!$B$4*N28</f>
        <v>0.0172575109901403</v>
      </c>
      <c r="P28" s="23" t="n">
        <f aca="false">4*L28*(1-L28)</f>
        <v>0.578442434625864</v>
      </c>
      <c r="Q28" s="6" t="n">
        <f aca="false">MAX(-(1-K28),MIN(1-K28,M28+O28+Assumptions!$B$5*P28/Assumptions!$B$22))</f>
        <v>-0.625684169620397</v>
      </c>
      <c r="R28" s="6" t="n">
        <f aca="false">MAX(-(1-K28),MIN(1-K28,M28+O28+Assumptions!$B$6*P28/Assumptions!$B$22))</f>
        <v>-0.589510563019601</v>
      </c>
      <c r="S28" s="6" t="n">
        <f aca="false">MAX(-(1-K28),MIN(1-K28,M28+O28+Assumptions!$B$7*P28/Assumptions!$B$22))</f>
        <v>-0.576023602979015</v>
      </c>
      <c r="T28" s="10" t="n">
        <f aca="false">J28*((1-K28)+Q28)/2</f>
        <v>5138.0819000689</v>
      </c>
      <c r="U28" s="10" t="n">
        <f aca="false">J28*((1-K28)-Q28)/2</f>
        <v>22774.6824716392</v>
      </c>
      <c r="V28" s="10" t="n">
        <f aca="false">J28*((1-K28)+R28)/2</f>
        <v>5647.90736939349</v>
      </c>
      <c r="W28" s="10" t="n">
        <f aca="false">J28*((1-K28)-R28)/2</f>
        <v>22264.8570023146</v>
      </c>
      <c r="X28" s="10" t="n">
        <f aca="false">J28*((1-K28)+S28)/2</f>
        <v>5837.99059245541</v>
      </c>
      <c r="Y28" s="10" t="n">
        <f aca="false">J28*((1-K28)-S28)/2</f>
        <v>22074.7737792527</v>
      </c>
      <c r="Z28" s="6" t="n">
        <f aca="false">MAX(-(1-K28),MIN(1-K28,(M28+G28)+O28+Assumptions!$B$6*P28/Assumptions!$B$22))</f>
        <v>-0.577029911932303</v>
      </c>
      <c r="AA28" s="10" t="n">
        <f aca="false">B28*((1-K28)+Z28)/2</f>
        <v>710.938438348821</v>
      </c>
      <c r="AB28" s="10" t="n">
        <f aca="false">B28*((1-K28)-Z28)/2</f>
        <v>2696.49836530787</v>
      </c>
      <c r="AC28" s="10" t="n">
        <f aca="false">J28-B28</f>
        <v>24746.7046406184</v>
      </c>
      <c r="AD28" s="10" t="n">
        <f aca="false">V28-AA28</f>
        <v>4936.96893104467</v>
      </c>
      <c r="AE28" s="10" t="n">
        <f aca="false">W28-AB28</f>
        <v>19568.3586370068</v>
      </c>
      <c r="AF28" s="6" t="n">
        <f aca="false">IF(AC28&gt;0,(AD28-AE28)/AC28,0)</f>
        <v>-0.591245982786195</v>
      </c>
      <c r="AG28" s="6" t="n">
        <f aca="false">R28-M28</f>
        <v>0.0534311175909368</v>
      </c>
      <c r="AH28" s="2" t="str">
        <f aca="false">IF(V28&gt;W28,"D","R")</f>
        <v>R</v>
      </c>
    </row>
    <row r="29" customFormat="false" ht="15" hidden="false" customHeight="false" outlineLevel="0" collapsed="false">
      <c r="A29" s="2" t="s">
        <v>147</v>
      </c>
      <c r="B29" s="20" t="n">
        <v>347</v>
      </c>
      <c r="C29" s="20" t="n">
        <v>1734</v>
      </c>
      <c r="D29" s="20" t="n">
        <v>3405</v>
      </c>
      <c r="E29" s="20" t="n">
        <v>728</v>
      </c>
      <c r="F29" s="20" t="n">
        <v>2654</v>
      </c>
      <c r="G29" s="12" t="n">
        <f aca="false">(Senate!G29-Senate!H29)/Senate!C29-Senate!M29</f>
        <v>0.0825770833524886</v>
      </c>
      <c r="H29" s="12" t="n">
        <f aca="false">Senate!M29</f>
        <v>-0.523176852671981</v>
      </c>
      <c r="I29" s="21" t="n">
        <v>-0.561797752808989</v>
      </c>
      <c r="J29" s="11" t="n">
        <f aca="false">Senate!J29</f>
        <v>3211.86175983164</v>
      </c>
      <c r="K29" s="6" t="n">
        <f aca="false">(D29-E29-F29)/D29</f>
        <v>0.00675477239353891</v>
      </c>
      <c r="L29" s="6" t="n">
        <f aca="false">E29/(E29+F29)</f>
        <v>0.215257244234181</v>
      </c>
      <c r="M29" s="6" t="n">
        <f aca="false">(E29-F29)/D29</f>
        <v>-0.565638766519824</v>
      </c>
      <c r="N29" s="6" t="n">
        <f aca="false">(I29-Assumptions!$B$10)-(M29-Assumptions!$B$9)</f>
        <v>-0.0495882135591844</v>
      </c>
      <c r="O29" s="6" t="n">
        <f aca="false">Assumptions!$B$4*N29</f>
        <v>-0.0247941067795922</v>
      </c>
      <c r="P29" s="23" t="n">
        <f aca="false">4*L29*(1-L29)</f>
        <v>0.675686252155549</v>
      </c>
      <c r="Q29" s="6" t="n">
        <f aca="false">MAX(-(1-K29),MIN(1-K29,M29+O29+Assumptions!$B$5*P29/Assumptions!$B$22))</f>
        <v>-0.590432873299416</v>
      </c>
      <c r="R29" s="6" t="n">
        <f aca="false">MAX(-(1-K29),MIN(1-K29,M29+O29+Assumptions!$B$6*P29/Assumptions!$B$22))</f>
        <v>-0.54817800538529</v>
      </c>
      <c r="S29" s="6" t="n">
        <f aca="false">MAX(-(1-K29),MIN(1-K29,M29+O29+Assumptions!$B$7*P29/Assumptions!$B$22))</f>
        <v>-0.532423709128154</v>
      </c>
      <c r="T29" s="10" t="n">
        <f aca="false">J29*((1-K29)+Q29)/2</f>
        <v>646.888798593276</v>
      </c>
      <c r="U29" s="10" t="n">
        <f aca="false">J29*((1-K29)-Q29)/2</f>
        <v>2543.27756609119</v>
      </c>
      <c r="V29" s="10" t="n">
        <f aca="false">J29*((1-K29)+R29)/2</f>
        <v>714.747195803336</v>
      </c>
      <c r="W29" s="10" t="n">
        <f aca="false">J29*((1-K29)-R29)/2</f>
        <v>2475.41916888113</v>
      </c>
      <c r="X29" s="10" t="n">
        <f aca="false">J29*((1-K29)+S29)/2</f>
        <v>740.047506654013</v>
      </c>
      <c r="Y29" s="10" t="n">
        <f aca="false">J29*((1-K29)-S29)/2</f>
        <v>2450.11885803045</v>
      </c>
      <c r="Z29" s="6" t="n">
        <f aca="false">MAX(-(1-K29),MIN(1-K29,(M29+G29)+O29+Assumptions!$B$6*P29/Assumptions!$B$22))</f>
        <v>-0.465600922032801</v>
      </c>
      <c r="AA29" s="10" t="n">
        <f aca="false">B29*((1-K29)+Z29)/2</f>
        <v>91.54628701703</v>
      </c>
      <c r="AB29" s="10" t="n">
        <f aca="false">B29*((1-K29)-Z29)/2</f>
        <v>253.109806962412</v>
      </c>
      <c r="AC29" s="10" t="n">
        <f aca="false">J29-B29</f>
        <v>2864.86175983164</v>
      </c>
      <c r="AD29" s="10" t="n">
        <f aca="false">V29-AA29</f>
        <v>623.200908786306</v>
      </c>
      <c r="AE29" s="10" t="n">
        <f aca="false">W29-AB29</f>
        <v>2222.30936191872</v>
      </c>
      <c r="AF29" s="6" t="n">
        <f aca="false">IF(AC29&gt;0,(AD29-AE29)/AC29,0)</f>
        <v>-0.558179970689541</v>
      </c>
      <c r="AG29" s="6" t="n">
        <f aca="false">R29-M29</f>
        <v>0.017460761134534</v>
      </c>
      <c r="AH29" s="2" t="str">
        <f aca="false">IF(V29&gt;W29,"D","R")</f>
        <v>R</v>
      </c>
    </row>
    <row r="30" customFormat="false" ht="15" hidden="false" customHeight="false" outlineLevel="0" collapsed="false">
      <c r="A30" s="2" t="s">
        <v>43</v>
      </c>
      <c r="B30" s="20" t="n">
        <v>12391</v>
      </c>
      <c r="C30" s="20" t="n">
        <v>49305</v>
      </c>
      <c r="D30" s="20" t="n">
        <v>106329</v>
      </c>
      <c r="E30" s="20" t="n">
        <v>58978</v>
      </c>
      <c r="F30" s="20" t="n">
        <v>46593</v>
      </c>
      <c r="G30" s="12" t="n">
        <f aca="false">(Senate!G30-Senate!H30)/Senate!C30-Senate!M30</f>
        <v>0.0825829995896174</v>
      </c>
      <c r="H30" s="12" t="n">
        <f aca="false">Senate!M30</f>
        <v>0.205724474297412</v>
      </c>
      <c r="I30" s="21" t="n">
        <v>0.180158600797965</v>
      </c>
      <c r="J30" s="11" t="n">
        <f aca="false">Senate!J30</f>
        <v>126236.987676989</v>
      </c>
      <c r="K30" s="6" t="n">
        <f aca="false">(D30-E30-F30)/D30</f>
        <v>0.00712881716182791</v>
      </c>
      <c r="L30" s="6" t="n">
        <f aca="false">E30/(E30+F30)</f>
        <v>0.558657206998134</v>
      </c>
      <c r="M30" s="6" t="n">
        <f aca="false">(E30-F30)/D30</f>
        <v>0.116478100988442</v>
      </c>
      <c r="N30" s="6" t="n">
        <f aca="false">(I30-Assumptions!$B$10)-(M30-Assumptions!$B$9)</f>
        <v>0.0102512725395037</v>
      </c>
      <c r="O30" s="6" t="n">
        <f aca="false">Assumptions!$B$4*N30</f>
        <v>0.00512563626975186</v>
      </c>
      <c r="P30" s="23" t="n">
        <f aca="false">4*L30*(1-L30)</f>
        <v>0.986237328268712</v>
      </c>
      <c r="Q30" s="6" t="n">
        <f aca="false">MAX(-(1-K30),MIN(1-K30,M30+O30+Assumptions!$B$5*P30/Assumptions!$B$22))</f>
        <v>0.121603737258193</v>
      </c>
      <c r="R30" s="6" t="n">
        <f aca="false">MAX(-(1-K30),MIN(1-K30,M30+O30+Assumptions!$B$6*P30/Assumptions!$B$22))</f>
        <v>0.183279297335123</v>
      </c>
      <c r="S30" s="6" t="n">
        <f aca="false">MAX(-(1-K30),MIN(1-K30,M30+O30+Assumptions!$B$7*P30/Assumptions!$B$22))</f>
        <v>0.2062744004615</v>
      </c>
      <c r="T30" s="10" t="n">
        <f aca="false">J30*((1-K30)+Q30)/2</f>
        <v>70343.978377259</v>
      </c>
      <c r="U30" s="10" t="n">
        <f aca="false">J30*((1-K30)-Q30)/2</f>
        <v>54993.0888955206</v>
      </c>
      <c r="V30" s="10" t="n">
        <f aca="false">J30*((1-K30)+R30)/2</f>
        <v>74236.8468359604</v>
      </c>
      <c r="W30" s="10" t="n">
        <f aca="false">J30*((1-K30)-R30)/2</f>
        <v>51100.2204368193</v>
      </c>
      <c r="X30" s="10" t="n">
        <f aca="false">J30*((1-K30)+S30)/2</f>
        <v>75688.2631109581</v>
      </c>
      <c r="Y30" s="10" t="n">
        <f aca="false">J30*((1-K30)-S30)/2</f>
        <v>49648.8041618215</v>
      </c>
      <c r="Z30" s="6" t="n">
        <f aca="false">MAX(-(1-K30),MIN(1-K30,(M30+G30)+O30+Assumptions!$B$6*P30/Assumptions!$B$22))</f>
        <v>0.265862296924741</v>
      </c>
      <c r="AA30" s="10" t="n">
        <f aca="false">B30*((1-K30)+Z30)/2</f>
        <v>7798.48327387113</v>
      </c>
      <c r="AB30" s="10" t="n">
        <f aca="false">B30*((1-K30)-Z30)/2</f>
        <v>4504.18355267666</v>
      </c>
      <c r="AC30" s="10" t="n">
        <f aca="false">J30-B30</f>
        <v>113845.987676989</v>
      </c>
      <c r="AD30" s="10" t="n">
        <f aca="false">V30-AA30</f>
        <v>66438.3635620892</v>
      </c>
      <c r="AE30" s="10" t="n">
        <f aca="false">W30-AB30</f>
        <v>46596.0368841426</v>
      </c>
      <c r="AF30" s="6" t="n">
        <f aca="false">IF(AC30&gt;0,(AD30-AE30)/AC30,0)</f>
        <v>0.174290961700333</v>
      </c>
      <c r="AG30" s="6" t="n">
        <f aca="false">R30-M30</f>
        <v>0.0668011963466817</v>
      </c>
      <c r="AH30" s="2" t="str">
        <f aca="false">IF(V30&gt;W30,"D","R")</f>
        <v>D</v>
      </c>
    </row>
    <row r="31" customFormat="false" ht="15" hidden="false" customHeight="false" outlineLevel="0" collapsed="false">
      <c r="A31" s="2" t="s">
        <v>148</v>
      </c>
      <c r="B31" s="20" t="n">
        <v>117</v>
      </c>
      <c r="C31" s="20" t="n">
        <v>505</v>
      </c>
      <c r="D31" s="20" t="n">
        <v>1020</v>
      </c>
      <c r="E31" s="20" t="n">
        <v>427</v>
      </c>
      <c r="F31" s="20" t="n">
        <v>583</v>
      </c>
      <c r="G31" s="12" t="n">
        <f aca="false">(Senate!G31-Senate!H31)/Senate!C31-Senate!M31</f>
        <v>0.129288396819978</v>
      </c>
      <c r="H31" s="12" t="n">
        <f aca="false">Senate!M31</f>
        <v>-0.083743842364532</v>
      </c>
      <c r="I31" s="21" t="n">
        <v>-0.16469893742621</v>
      </c>
      <c r="J31" s="11" t="n">
        <f aca="false">Senate!J31</f>
        <v>1114.35044885028</v>
      </c>
      <c r="K31" s="6" t="n">
        <f aca="false">(D31-E31-F31)/D31</f>
        <v>0.00980392156862745</v>
      </c>
      <c r="L31" s="6" t="n">
        <f aca="false">E31/(E31+F31)</f>
        <v>0.422772277227723</v>
      </c>
      <c r="M31" s="6" t="n">
        <f aca="false">(E31-F31)/D31</f>
        <v>-0.152941176470588</v>
      </c>
      <c r="N31" s="6" t="n">
        <f aca="false">(I31-Assumptions!$B$10)-(M31-Assumptions!$B$9)</f>
        <v>-0.0651869882256413</v>
      </c>
      <c r="O31" s="6" t="n">
        <f aca="false">Assumptions!$B$4*N31</f>
        <v>-0.0325934941128206</v>
      </c>
      <c r="P31" s="23" t="n">
        <f aca="false">4*L31*(1-L31)</f>
        <v>0.976143515341633</v>
      </c>
      <c r="Q31" s="6" t="n">
        <f aca="false">MAX(-(1-K31),MIN(1-K31,M31+O31+Assumptions!$B$5*P31/Assumptions!$B$22))</f>
        <v>-0.185534670583409</v>
      </c>
      <c r="R31" s="6" t="n">
        <f aca="false">MAX(-(1-K31),MIN(1-K31,M31+O31+Assumptions!$B$6*P31/Assumptions!$B$22))</f>
        <v>-0.124490339469068</v>
      </c>
      <c r="S31" s="6" t="n">
        <f aca="false">MAX(-(1-K31),MIN(1-K31,M31+O31+Assumptions!$B$7*P31/Assumptions!$B$22))</f>
        <v>-0.101730583619197</v>
      </c>
      <c r="T31" s="10" t="n">
        <f aca="false">J31*((1-K31)+Q31)/2</f>
        <v>448.337400503937</v>
      </c>
      <c r="U31" s="10" t="n">
        <f aca="false">J31*((1-K31)-Q31)/2</f>
        <v>655.088043945847</v>
      </c>
      <c r="V31" s="10" t="n">
        <f aca="false">J31*((1-K31)+R31)/2</f>
        <v>482.349789392452</v>
      </c>
      <c r="W31" s="10" t="n">
        <f aca="false">J31*((1-K31)-R31)/2</f>
        <v>621.075655057332</v>
      </c>
      <c r="X31" s="10" t="n">
        <f aca="false">J31*((1-K31)+S31)/2</f>
        <v>495.030961465966</v>
      </c>
      <c r="Y31" s="10" t="n">
        <f aca="false">J31*((1-K31)-S31)/2</f>
        <v>608.394482983818</v>
      </c>
      <c r="Z31" s="6" t="n">
        <f aca="false">MAX(-(1-K31),MIN(1-K31,(M31+G31)+O31+Assumptions!$B$6*P31/Assumptions!$B$22))</f>
        <v>0.00479805735090972</v>
      </c>
      <c r="AA31" s="10" t="n">
        <f aca="false">B31*((1-K31)+Z31)/2</f>
        <v>58.2071569432635</v>
      </c>
      <c r="AB31" s="10" t="n">
        <f aca="false">B31*((1-K31)-Z31)/2</f>
        <v>57.6457842332071</v>
      </c>
      <c r="AC31" s="10" t="n">
        <f aca="false">J31-B31</f>
        <v>997.350448850277</v>
      </c>
      <c r="AD31" s="10" t="n">
        <f aca="false">V31-AA31</f>
        <v>424.142632449189</v>
      </c>
      <c r="AE31" s="10" t="n">
        <f aca="false">W31-AB31</f>
        <v>563.429870824125</v>
      </c>
      <c r="AF31" s="6" t="n">
        <f aca="false">IF(AC31&gt;0,(AD31-AE31)/AC31,0)</f>
        <v>-0.139657267448471</v>
      </c>
      <c r="AG31" s="6" t="n">
        <f aca="false">R31-M31</f>
        <v>0.0284508370015204</v>
      </c>
      <c r="AH31" s="2" t="str">
        <f aca="false">IF(V31&gt;W31,"D","R")</f>
        <v>R</v>
      </c>
    </row>
    <row r="32" customFormat="false" ht="15" hidden="false" customHeight="false" outlineLevel="0" collapsed="false">
      <c r="A32" s="2" t="s">
        <v>149</v>
      </c>
      <c r="B32" s="20" t="n">
        <v>818</v>
      </c>
      <c r="C32" s="20" t="n">
        <v>3902</v>
      </c>
      <c r="D32" s="20" t="n">
        <v>7712</v>
      </c>
      <c r="E32" s="20" t="n">
        <v>1192</v>
      </c>
      <c r="F32" s="20" t="n">
        <v>6471</v>
      </c>
      <c r="G32" s="12" t="n">
        <f aca="false">(Senate!G32-Senate!H32)/Senate!C32-Senate!M32</f>
        <v>0.0293592601136831</v>
      </c>
      <c r="H32" s="12" t="n">
        <f aca="false">Senate!M32</f>
        <v>-0.582408978206969</v>
      </c>
      <c r="I32" s="21" t="n">
        <v>-0.641976461797123</v>
      </c>
      <c r="J32" s="11" t="n">
        <f aca="false">Senate!J32</f>
        <v>7612.47940388092</v>
      </c>
      <c r="K32" s="6" t="n">
        <f aca="false">(D32-E32-F32)/D32</f>
        <v>0.00635373443983403</v>
      </c>
      <c r="L32" s="6" t="n">
        <f aca="false">E32/(E32+F32)</f>
        <v>0.155552655617904</v>
      </c>
      <c r="M32" s="6" t="n">
        <f aca="false">(E32-F32)/D32</f>
        <v>-0.684517634854772</v>
      </c>
      <c r="N32" s="6" t="n">
        <f aca="false">(I32-Assumptions!$B$10)-(M32-Assumptions!$B$9)</f>
        <v>-0.0108880542123707</v>
      </c>
      <c r="O32" s="6" t="n">
        <f aca="false">Assumptions!$B$4*N32</f>
        <v>-0.00544402710618536</v>
      </c>
      <c r="P32" s="23" t="n">
        <f aca="false">4*L32*(1-L32)</f>
        <v>0.525424107792488</v>
      </c>
      <c r="Q32" s="6" t="n">
        <f aca="false">MAX(-(1-K32),MIN(1-K32,M32+O32+Assumptions!$B$5*P32/Assumptions!$B$22))</f>
        <v>-0.689961661960957</v>
      </c>
      <c r="R32" s="6" t="n">
        <f aca="false">MAX(-(1-K32),MIN(1-K32,M32+O32+Assumptions!$B$6*P32/Assumptions!$B$22))</f>
        <v>-0.657103621409086</v>
      </c>
      <c r="S32" s="6" t="n">
        <f aca="false">MAX(-(1-K32),MIN(1-K32,M32+O32+Assumptions!$B$7*P32/Assumptions!$B$22))</f>
        <v>-0.644852836331844</v>
      </c>
      <c r="T32" s="10" t="n">
        <f aca="false">J32*((1-K32)+Q32)/2</f>
        <v>1155.89639508736</v>
      </c>
      <c r="U32" s="10" t="n">
        <f aca="false">J32*((1-K32)-Q32)/2</f>
        <v>6408.2153362326</v>
      </c>
      <c r="V32" s="10" t="n">
        <f aca="false">J32*((1-K32)+R32)/2</f>
        <v>1280.96197356386</v>
      </c>
      <c r="W32" s="10" t="n">
        <f aca="false">J32*((1-K32)-R32)/2</f>
        <v>6283.14975775609</v>
      </c>
      <c r="X32" s="10" t="n">
        <f aca="false">J32*((1-K32)+S32)/2</f>
        <v>1327.5913981048</v>
      </c>
      <c r="Y32" s="10" t="n">
        <f aca="false">J32*((1-K32)-S32)/2</f>
        <v>6236.52033321516</v>
      </c>
      <c r="Z32" s="6" t="n">
        <f aca="false">MAX(-(1-K32),MIN(1-K32,(M32+G32)+O32+Assumptions!$B$6*P32/Assumptions!$B$22))</f>
        <v>-0.627744361295403</v>
      </c>
      <c r="AA32" s="10" t="n">
        <f aca="false">B32*((1-K32)+Z32)/2</f>
        <v>149.653878844288</v>
      </c>
      <c r="AB32" s="10" t="n">
        <f aca="false">B32*((1-K32)-Z32)/2</f>
        <v>663.148766383928</v>
      </c>
      <c r="AC32" s="10" t="n">
        <f aca="false">J32-B32</f>
        <v>6794.47940388092</v>
      </c>
      <c r="AD32" s="10" t="n">
        <f aca="false">V32-AA32</f>
        <v>1131.30809471957</v>
      </c>
      <c r="AE32" s="10" t="n">
        <f aca="false">W32-AB32</f>
        <v>5620.00099137217</v>
      </c>
      <c r="AF32" s="6" t="n">
        <f aca="false">IF(AC32&gt;0,(AD32-AE32)/AC32,0)</f>
        <v>-0.66063823728551</v>
      </c>
      <c r="AG32" s="6" t="n">
        <f aca="false">R32-M32</f>
        <v>0.0274140134456862</v>
      </c>
      <c r="AH32" s="2" t="str">
        <f aca="false">IF(V32&gt;W32,"D","R")</f>
        <v>R</v>
      </c>
    </row>
    <row r="33" customFormat="false" ht="15" hidden="false" customHeight="false" outlineLevel="0" collapsed="false">
      <c r="A33" s="2" t="s">
        <v>42</v>
      </c>
      <c r="B33" s="20" t="n">
        <v>15883</v>
      </c>
      <c r="C33" s="20" t="n">
        <v>66600</v>
      </c>
      <c r="D33" s="20" t="n">
        <v>120374</v>
      </c>
      <c r="E33" s="20" t="n">
        <v>29893</v>
      </c>
      <c r="F33" s="20" t="n">
        <v>89322</v>
      </c>
      <c r="G33" s="12" t="n">
        <f aca="false">(Senate!G33-Senate!H33)/Senate!C33-Senate!M33</f>
        <v>0.0031496336971924</v>
      </c>
      <c r="H33" s="12" t="n">
        <f aca="false">Senate!M33</f>
        <v>-0.383044528592087</v>
      </c>
      <c r="I33" s="21" t="n">
        <v>-0.390088796593563</v>
      </c>
      <c r="J33" s="11" t="n">
        <f aca="false">Senate!J33</f>
        <v>135195.833066584</v>
      </c>
      <c r="K33" s="6" t="n">
        <f aca="false">(D33-E33-F33)/D33</f>
        <v>0.009628325053583</v>
      </c>
      <c r="L33" s="6" t="n">
        <f aca="false">E33/(E33+F33)</f>
        <v>0.250748647401753</v>
      </c>
      <c r="M33" s="6" t="n">
        <f aca="false">(E33-F33)/D33</f>
        <v>-0.493702959110771</v>
      </c>
      <c r="N33" s="6" t="n">
        <f aca="false">(I33-Assumptions!$B$10)-(M33-Assumptions!$B$9)</f>
        <v>0.050184935247189</v>
      </c>
      <c r="O33" s="6" t="n">
        <f aca="false">Assumptions!$B$4*N33</f>
        <v>0.0250924676235945</v>
      </c>
      <c r="P33" s="23" t="n">
        <f aca="false">4*L33*(1-L33)</f>
        <v>0.751495052911778</v>
      </c>
      <c r="Q33" s="6" t="n">
        <f aca="false">MAX(-(1-K33),MIN(1-K33,M33+O33+Assumptions!$B$5*P33/Assumptions!$B$22))</f>
        <v>-0.468610491487177</v>
      </c>
      <c r="R33" s="6" t="n">
        <f aca="false">MAX(-(1-K33),MIN(1-K33,M33+O33+Assumptions!$B$6*P33/Assumptions!$B$22))</f>
        <v>-0.421614827304866</v>
      </c>
      <c r="S33" s="6" t="n">
        <f aca="false">MAX(-(1-K33),MIN(1-K33,M33+O33+Assumptions!$B$7*P33/Assumptions!$B$22))</f>
        <v>-0.404092973542746</v>
      </c>
      <c r="T33" s="10" t="n">
        <f aca="false">J33*((1-K33)+Q33)/2</f>
        <v>35269.9689297894</v>
      </c>
      <c r="U33" s="10" t="n">
        <f aca="false">J33*((1-K33)-Q33)/2</f>
        <v>98624.1547101397</v>
      </c>
      <c r="V33" s="10" t="n">
        <f aca="false">J33*((1-K33)+R33)/2</f>
        <v>38446.7779146119</v>
      </c>
      <c r="W33" s="10" t="n">
        <f aca="false">J33*((1-K33)-R33)/2</f>
        <v>95447.3457253172</v>
      </c>
      <c r="X33" s="10" t="n">
        <f aca="false">J33*((1-K33)+S33)/2</f>
        <v>39631.2187227322</v>
      </c>
      <c r="Y33" s="10" t="n">
        <f aca="false">J33*((1-K33)-S33)/2</f>
        <v>94262.9049171969</v>
      </c>
      <c r="Z33" s="6" t="n">
        <f aca="false">MAX(-(1-K33),MIN(1-K33,(M33+G33)+O33+Assumptions!$B$6*P33/Assumptions!$B$22))</f>
        <v>-0.418465193607674</v>
      </c>
      <c r="AA33" s="10" t="n">
        <f aca="false">B33*((1-K33)+Z33)/2</f>
        <v>4541.79532155163</v>
      </c>
      <c r="AB33" s="10" t="n">
        <f aca="false">B33*((1-K33)-Z33)/2</f>
        <v>11188.2779916223</v>
      </c>
      <c r="AC33" s="10" t="n">
        <f aca="false">J33-B33</f>
        <v>119312.833066584</v>
      </c>
      <c r="AD33" s="10" t="n">
        <f aca="false">V33-AA33</f>
        <v>33904.9825930602</v>
      </c>
      <c r="AE33" s="10" t="n">
        <f aca="false">W33-AB33</f>
        <v>84259.0677336949</v>
      </c>
      <c r="AF33" s="6" t="n">
        <f aca="false">IF(AC33&gt;0,(AD33-AE33)/AC33,0)</f>
        <v>-0.422034108539975</v>
      </c>
      <c r="AG33" s="6" t="n">
        <f aca="false">R33-M33</f>
        <v>0.0720881318059054</v>
      </c>
      <c r="AH33" s="2" t="str">
        <f aca="false">IF(V33&gt;W33,"D","R")</f>
        <v>R</v>
      </c>
    </row>
    <row r="34" customFormat="false" ht="15" hidden="false" customHeight="false" outlineLevel="0" collapsed="false">
      <c r="A34" s="2" t="s">
        <v>150</v>
      </c>
      <c r="B34" s="20" t="n">
        <v>2658</v>
      </c>
      <c r="C34" s="20" t="n">
        <v>22152</v>
      </c>
      <c r="D34" s="20" t="n">
        <v>40316</v>
      </c>
      <c r="E34" s="20" t="n">
        <v>26901</v>
      </c>
      <c r="F34" s="20" t="n">
        <v>13091</v>
      </c>
      <c r="G34" s="12" t="n">
        <f aca="false">(Senate!G34-Senate!H34)/Senate!C34-Senate!M34</f>
        <v>0.0417029641624523</v>
      </c>
      <c r="H34" s="12" t="n">
        <f aca="false">Senate!M34</f>
        <v>0.441955396256472</v>
      </c>
      <c r="I34" s="21" t="n">
        <v>0.382854009491936</v>
      </c>
      <c r="J34" s="11" t="n">
        <f aca="false">Senate!J34</f>
        <v>22843.8866048054</v>
      </c>
      <c r="K34" s="6" t="n">
        <f aca="false">(D34-E34-F34)/D34</f>
        <v>0.00803651155868638</v>
      </c>
      <c r="L34" s="6" t="n">
        <f aca="false">E34/(E34+F34)</f>
        <v>0.672659531906381</v>
      </c>
      <c r="M34" s="6" t="n">
        <f aca="false">(E34-F34)/D34</f>
        <v>0.342543903164997</v>
      </c>
      <c r="N34" s="6" t="n">
        <f aca="false">(I34-Assumptions!$B$10)-(M34-Assumptions!$B$9)</f>
        <v>-0.0131191209430803</v>
      </c>
      <c r="O34" s="6" t="n">
        <f aca="false">Assumptions!$B$4*N34</f>
        <v>-0.00655956047154016</v>
      </c>
      <c r="P34" s="23" t="n">
        <f aca="false">4*L34*(1-L34)</f>
        <v>0.880754744167477</v>
      </c>
      <c r="Q34" s="6" t="n">
        <f aca="false">MAX(-(1-K34),MIN(1-K34,M34+O34+Assumptions!$B$5*P34/Assumptions!$B$22))</f>
        <v>0.335984342693456</v>
      </c>
      <c r="R34" s="6" t="n">
        <f aca="false">MAX(-(1-K34),MIN(1-K34,M34+O34+Assumptions!$B$6*P34/Assumptions!$B$22))</f>
        <v>0.391063420091896</v>
      </c>
      <c r="S34" s="6" t="n">
        <f aca="false">MAX(-(1-K34),MIN(1-K34,M34+O34+Assumptions!$B$7*P34/Assumptions!$B$22))</f>
        <v>0.411599091973967</v>
      </c>
      <c r="T34" s="10" t="n">
        <f aca="false">J34*((1-K34)+Q34)/2</f>
        <v>15167.74483577</v>
      </c>
      <c r="U34" s="10" t="n">
        <f aca="false">J34*((1-K34)-Q34)/2</f>
        <v>7492.55661029059</v>
      </c>
      <c r="V34" s="10" t="n">
        <f aca="false">J34*((1-K34)+R34)/2</f>
        <v>15796.8549349636</v>
      </c>
      <c r="W34" s="10" t="n">
        <f aca="false">J34*((1-K34)-R34)/2</f>
        <v>6863.44651109697</v>
      </c>
      <c r="X34" s="10" t="n">
        <f aca="false">J34*((1-K34)+S34)/2</f>
        <v>16031.4122148774</v>
      </c>
      <c r="Y34" s="10" t="n">
        <f aca="false">J34*((1-K34)-S34)/2</f>
        <v>6628.88923118321</v>
      </c>
      <c r="Z34" s="6" t="n">
        <f aca="false">MAX(-(1-K34),MIN(1-K34,(M34+G34)+O34+Assumptions!$B$6*P34/Assumptions!$B$22))</f>
        <v>0.432766384254348</v>
      </c>
      <c r="AA34" s="10" t="n">
        <f aca="false">B34*((1-K34)+Z34)/2</f>
        <v>1893.46600081253</v>
      </c>
      <c r="AB34" s="10" t="n">
        <f aca="false">B34*((1-K34)-Z34)/2</f>
        <v>743.172951464478</v>
      </c>
      <c r="AC34" s="10" t="n">
        <f aca="false">J34-B34</f>
        <v>20185.8866048054</v>
      </c>
      <c r="AD34" s="10" t="n">
        <f aca="false">V34-AA34</f>
        <v>13903.3889341511</v>
      </c>
      <c r="AE34" s="10" t="n">
        <f aca="false">W34-AB34</f>
        <v>6120.2735596325</v>
      </c>
      <c r="AF34" s="6" t="n">
        <f aca="false">IF(AC34&gt;0,(AD34-AE34)/AC34,0)</f>
        <v>0.385572133981262</v>
      </c>
      <c r="AG34" s="6" t="n">
        <f aca="false">R34-M34</f>
        <v>0.0485195169268989</v>
      </c>
      <c r="AH34" s="2" t="str">
        <f aca="false">IF(V34&gt;W34,"D","R")</f>
        <v>D</v>
      </c>
    </row>
    <row r="35" customFormat="false" ht="15" hidden="false" customHeight="false" outlineLevel="0" collapsed="false">
      <c r="A35" s="2" t="s">
        <v>151</v>
      </c>
      <c r="B35" s="20" t="n">
        <v>154</v>
      </c>
      <c r="C35" s="20" t="n">
        <v>618</v>
      </c>
      <c r="D35" s="20" t="n">
        <v>1126</v>
      </c>
      <c r="E35" s="20" t="n">
        <v>553</v>
      </c>
      <c r="F35" s="20" t="n">
        <v>570</v>
      </c>
      <c r="G35" s="12" t="n">
        <f aca="false">(Senate!G35-Senate!H35)/Senate!C35-Senate!M35</f>
        <v>-0.126664355062413</v>
      </c>
      <c r="H35" s="12" t="n">
        <f aca="false">Senate!M35</f>
        <v>0.0392857142857143</v>
      </c>
      <c r="I35" s="21" t="n">
        <v>0.0748959778085992</v>
      </c>
      <c r="J35" s="11" t="n">
        <f aca="false">Senate!J35</f>
        <v>1322.54827949927</v>
      </c>
      <c r="K35" s="6" t="n">
        <f aca="false">(D35-E35-F35)/D35</f>
        <v>0.00266429840142096</v>
      </c>
      <c r="L35" s="6" t="n">
        <f aca="false">E35/(E35+F35)</f>
        <v>0.492430988423865</v>
      </c>
      <c r="M35" s="6" t="n">
        <f aca="false">(E35-F35)/D35</f>
        <v>-0.0150976909413854</v>
      </c>
      <c r="N35" s="6" t="n">
        <f aca="false">(I35-Assumptions!$B$10)-(M35-Assumptions!$B$9)</f>
        <v>0.0365644414799652</v>
      </c>
      <c r="O35" s="6" t="n">
        <f aca="false">Assumptions!$B$4*N35</f>
        <v>0.0182822207399826</v>
      </c>
      <c r="P35" s="23" t="n">
        <f aca="false">4*L35*(1-L35)</f>
        <v>0.999770840255041</v>
      </c>
      <c r="Q35" s="6" t="n">
        <f aca="false">MAX(-(1-K35),MIN(1-K35,M35+O35+Assumptions!$B$5*P35/Assumptions!$B$22))</f>
        <v>0.00318452979859716</v>
      </c>
      <c r="R35" s="6" t="n">
        <f aca="false">MAX(-(1-K35),MIN(1-K35,M35+O35+Assumptions!$B$6*P35/Assumptions!$B$22))</f>
        <v>0.0657064246345549</v>
      </c>
      <c r="S35" s="6" t="n">
        <f aca="false">MAX(-(1-K35),MIN(1-K35,M35+O35+Assumptions!$B$7*P35/Assumptions!$B$22))</f>
        <v>0.0890170750383138</v>
      </c>
      <c r="T35" s="10" t="n">
        <f aca="false">J35*((1-K35)+Q35)/2</f>
        <v>661.618155319274</v>
      </c>
      <c r="U35" s="10" t="n">
        <f aca="false">J35*((1-K35)-Q35)/2</f>
        <v>657.406460913125</v>
      </c>
      <c r="V35" s="10" t="n">
        <f aca="false">J35*((1-K35)+R35)/2</f>
        <v>702.962267542439</v>
      </c>
      <c r="W35" s="10" t="n">
        <f aca="false">J35*((1-K35)-R35)/2</f>
        <v>616.06234868996</v>
      </c>
      <c r="X35" s="10" t="n">
        <f aca="false">J35*((1-K35)+S35)/2</f>
        <v>718.376997835189</v>
      </c>
      <c r="Y35" s="10" t="n">
        <f aca="false">J35*((1-K35)-S35)/2</f>
        <v>600.64761839721</v>
      </c>
      <c r="Z35" s="6" t="n">
        <f aca="false">MAX(-(1-K35),MIN(1-K35,(M35+G35)+O35+Assumptions!$B$6*P35/Assumptions!$B$22))</f>
        <v>-0.0609579304278584</v>
      </c>
      <c r="AA35" s="10" t="n">
        <f aca="false">B35*((1-K35)+Z35)/2</f>
        <v>72.1010883801455</v>
      </c>
      <c r="AB35" s="10" t="n">
        <f aca="false">B35*((1-K35)-Z35)/2</f>
        <v>81.4886096660357</v>
      </c>
      <c r="AC35" s="10" t="n">
        <f aca="false">J35-B35</f>
        <v>1168.54827949927</v>
      </c>
      <c r="AD35" s="10" t="n">
        <f aca="false">V35-AA35</f>
        <v>630.861179162293</v>
      </c>
      <c r="AE35" s="10" t="n">
        <f aca="false">W35-AB35</f>
        <v>534.573739023924</v>
      </c>
      <c r="AF35" s="6" t="n">
        <f aca="false">IF(AC35&gt;0,(AD35-AE35)/AC35,0)</f>
        <v>0.0823991972155647</v>
      </c>
      <c r="AG35" s="6" t="n">
        <f aca="false">R35-M35</f>
        <v>0.0808041155759404</v>
      </c>
      <c r="AH35" s="2" t="str">
        <f aca="false">IF(V35&gt;W35,"D","R")</f>
        <v>D</v>
      </c>
    </row>
    <row r="36" customFormat="false" ht="15" hidden="false" customHeight="false" outlineLevel="0" collapsed="false">
      <c r="A36" s="2" t="s">
        <v>44</v>
      </c>
      <c r="B36" s="20" t="n">
        <v>15396</v>
      </c>
      <c r="C36" s="20" t="n">
        <v>55917</v>
      </c>
      <c r="D36" s="20" t="n">
        <v>84136</v>
      </c>
      <c r="E36" s="20" t="n">
        <v>72399</v>
      </c>
      <c r="F36" s="20" t="n">
        <v>11306</v>
      </c>
      <c r="G36" s="12" t="n">
        <f aca="false">(Senate!G36-Senate!H36)/Senate!C36-Senate!M36</f>
        <v>0.0219168221056381</v>
      </c>
      <c r="H36" s="12" t="n">
        <f aca="false">Senate!M36</f>
        <v>0.761887745378311</v>
      </c>
      <c r="I36" s="21" t="n">
        <v>0.69208531357123</v>
      </c>
      <c r="J36" s="11" t="n">
        <f aca="false">Senate!J36</f>
        <v>109535.867643238</v>
      </c>
      <c r="K36" s="6" t="n">
        <f aca="false">(D36-E36-F36)/D36</f>
        <v>0.00512265855281925</v>
      </c>
      <c r="L36" s="6" t="n">
        <f aca="false">E36/(E36+F36)</f>
        <v>0.864930410369751</v>
      </c>
      <c r="M36" s="6" t="n">
        <f aca="false">(E36-F36)/D36</f>
        <v>0.726121992963773</v>
      </c>
      <c r="N36" s="6" t="n">
        <f aca="false">(I36-Assumptions!$B$10)-(M36-Assumptions!$B$9)</f>
        <v>-0.0874659066625619</v>
      </c>
      <c r="O36" s="6" t="n">
        <f aca="false">Assumptions!$B$4*N36</f>
        <v>-0.043732953331281</v>
      </c>
      <c r="P36" s="23" t="n">
        <f aca="false">4*L36*(1-L36)</f>
        <v>0.467303182349461</v>
      </c>
      <c r="Q36" s="6" t="n">
        <f aca="false">MAX(-(1-K36),MIN(1-K36,M36+O36+Assumptions!$B$5*P36/Assumptions!$B$22))</f>
        <v>0.682389039632492</v>
      </c>
      <c r="R36" s="6" t="n">
        <f aca="false">MAX(-(1-K36),MIN(1-K36,M36+O36+Assumptions!$B$6*P36/Assumptions!$B$22))</f>
        <v>0.71161241687753</v>
      </c>
      <c r="S36" s="6" t="n">
        <f aca="false">MAX(-(1-K36),MIN(1-K36,M36+O36+Assumptions!$B$7*P36/Assumptions!$B$22))</f>
        <v>0.722508054835457</v>
      </c>
      <c r="T36" s="10" t="n">
        <f aca="false">J36*((1-K36)+Q36)/2</f>
        <v>91860.4141601977</v>
      </c>
      <c r="U36" s="10" t="n">
        <f aca="false">J36*((1-K36)-Q36)/2</f>
        <v>17114.3386338169</v>
      </c>
      <c r="V36" s="10" t="n">
        <f aca="false">J36*((1-K36)+R36)/2</f>
        <v>93460.9181511981</v>
      </c>
      <c r="W36" s="10" t="n">
        <f aca="false">J36*((1-K36)-R36)/2</f>
        <v>15513.8346428165</v>
      </c>
      <c r="X36" s="10" t="n">
        <f aca="false">J36*((1-K36)+S36)/2</f>
        <v>94057.6497298222</v>
      </c>
      <c r="Y36" s="10" t="n">
        <f aca="false">J36*((1-K36)-S36)/2</f>
        <v>14917.1030641924</v>
      </c>
      <c r="Z36" s="6" t="n">
        <f aca="false">MAX(-(1-K36),MIN(1-K36,(M36+G36)+O36+Assumptions!$B$6*P36/Assumptions!$B$22))</f>
        <v>0.733529238983168</v>
      </c>
      <c r="AA36" s="10" t="n">
        <f aca="false">B36*((1-K36)+Z36)/2</f>
        <v>13305.2738561528</v>
      </c>
      <c r="AB36" s="10" t="n">
        <f aca="false">B36*((1-K36)-Z36)/2</f>
        <v>2011.85769276797</v>
      </c>
      <c r="AC36" s="10" t="n">
        <f aca="false">J36-B36</f>
        <v>94139.8676432377</v>
      </c>
      <c r="AD36" s="10" t="n">
        <f aca="false">V36-AA36</f>
        <v>80155.6442950453</v>
      </c>
      <c r="AE36" s="10" t="n">
        <f aca="false">W36-AB36</f>
        <v>13501.9769500485</v>
      </c>
      <c r="AF36" s="6" t="n">
        <f aca="false">IF(AC36&gt;0,(AD36-AE36)/AC36,0)</f>
        <v>0.708028054570827</v>
      </c>
      <c r="AG36" s="6" t="n">
        <f aca="false">R36-M36</f>
        <v>-0.0145095760862434</v>
      </c>
      <c r="AH36" s="2" t="str">
        <f aca="false">IF(V36&gt;W36,"D","R")</f>
        <v>D</v>
      </c>
    </row>
    <row r="37" customFormat="false" ht="15" hidden="false" customHeight="false" outlineLevel="0" collapsed="false">
      <c r="A37" s="2" t="s">
        <v>152</v>
      </c>
      <c r="B37" s="20" t="n">
        <v>161</v>
      </c>
      <c r="C37" s="20" t="n">
        <v>1117</v>
      </c>
      <c r="D37" s="20" t="n">
        <v>2114</v>
      </c>
      <c r="E37" s="20" t="n">
        <v>433</v>
      </c>
      <c r="F37" s="20" t="n">
        <v>1668</v>
      </c>
      <c r="G37" s="12" t="n">
        <f aca="false">(Senate!G37-Senate!H37)/Senate!C37-Senate!M37</f>
        <v>-0.00689865575567361</v>
      </c>
      <c r="H37" s="12" t="n">
        <f aca="false">Senate!M37</f>
        <v>-0.56606463878327</v>
      </c>
      <c r="I37" s="21" t="n">
        <v>-0.515474552957359</v>
      </c>
      <c r="J37" s="11" t="n">
        <f aca="false">Senate!J37</f>
        <v>1437.0758953665</v>
      </c>
      <c r="K37" s="6" t="n">
        <f aca="false">(D37-E37-F37)/D37</f>
        <v>0.00614947965941344</v>
      </c>
      <c r="L37" s="6" t="n">
        <f aca="false">E37/(E37+F37)</f>
        <v>0.206092336982389</v>
      </c>
      <c r="M37" s="6" t="n">
        <f aca="false">(E37-F37)/D37</f>
        <v>-0.584200567644276</v>
      </c>
      <c r="N37" s="6" t="n">
        <f aca="false">(I37-Assumptions!$B$10)-(M37-Assumptions!$B$9)</f>
        <v>0.0152967874168979</v>
      </c>
      <c r="O37" s="6" t="n">
        <f aca="false">Assumptions!$B$4*N37</f>
        <v>0.00764839370844894</v>
      </c>
      <c r="P37" s="23" t="n">
        <f aca="false">4*L37*(1-L37)</f>
        <v>0.654473142478107</v>
      </c>
      <c r="Q37" s="6" t="n">
        <f aca="false">MAX(-(1-K37),MIN(1-K37,M37+O37+Assumptions!$B$5*P37/Assumptions!$B$22))</f>
        <v>-0.576552173935827</v>
      </c>
      <c r="R37" s="6" t="n">
        <f aca="false">MAX(-(1-K37),MIN(1-K37,M37+O37+Assumptions!$B$6*P37/Assumptions!$B$22))</f>
        <v>-0.535623893834623</v>
      </c>
      <c r="S37" s="6" t="n">
        <f aca="false">MAX(-(1-K37),MIN(1-K37,M37+O37+Assumptions!$B$7*P37/Assumptions!$B$22))</f>
        <v>-0.520364202304647</v>
      </c>
      <c r="T37" s="10" t="n">
        <f aca="false">J37*((1-K37)+Q37)/2</f>
        <v>299.84469739729</v>
      </c>
      <c r="U37" s="10" t="n">
        <f aca="false">J37*((1-K37)-Q37)/2</f>
        <v>1128.39392898162</v>
      </c>
      <c r="V37" s="10" t="n">
        <f aca="false">J37*((1-K37)+R37)/2</f>
        <v>329.253219783414</v>
      </c>
      <c r="W37" s="10" t="n">
        <f aca="false">J37*((1-K37)-R37)/2</f>
        <v>1098.9854065955</v>
      </c>
      <c r="X37" s="10" t="n">
        <f aca="false">J37*((1-K37)+S37)/2</f>
        <v>340.217887217643</v>
      </c>
      <c r="Y37" s="10" t="n">
        <f aca="false">J37*((1-K37)-S37)/2</f>
        <v>1088.02073916127</v>
      </c>
      <c r="Z37" s="6" t="n">
        <f aca="false">MAX(-(1-K37),MIN(1-K37,(M37+G37)+O37+Assumptions!$B$6*P37/Assumptions!$B$22))</f>
        <v>-0.542522549590296</v>
      </c>
      <c r="AA37" s="10" t="n">
        <f aca="false">B37*((1-K37)+Z37)/2</f>
        <v>36.3319016453984</v>
      </c>
      <c r="AB37" s="10" t="n">
        <f aca="false">B37*((1-K37)-Z37)/2</f>
        <v>123.678032129436</v>
      </c>
      <c r="AC37" s="10" t="n">
        <f aca="false">J37-B37</f>
        <v>1276.0758953665</v>
      </c>
      <c r="AD37" s="10" t="n">
        <f aca="false">V37-AA37</f>
        <v>292.921318138016</v>
      </c>
      <c r="AE37" s="10" t="n">
        <f aca="false">W37-AB37</f>
        <v>975.30737446606</v>
      </c>
      <c r="AF37" s="6" t="n">
        <f aca="false">IF(AC37&gt;0,(AD37-AE37)/AC37,0)</f>
        <v>-0.534753503930154</v>
      </c>
      <c r="AG37" s="6" t="n">
        <f aca="false">R37-M37</f>
        <v>0.0485766738096535</v>
      </c>
      <c r="AH37" s="2" t="str">
        <f aca="false">IF(V37&gt;W37,"D","R")</f>
        <v>R</v>
      </c>
    </row>
    <row r="38" customFormat="false" ht="15" hidden="false" customHeight="false" outlineLevel="0" collapsed="false">
      <c r="A38" s="2" t="s">
        <v>39</v>
      </c>
      <c r="B38" s="20" t="n">
        <v>44526</v>
      </c>
      <c r="C38" s="20" t="n">
        <v>180813</v>
      </c>
      <c r="D38" s="20" t="n">
        <v>312215</v>
      </c>
      <c r="E38" s="20" t="n">
        <v>161872</v>
      </c>
      <c r="F38" s="20" t="n">
        <v>147698</v>
      </c>
      <c r="G38" s="12" t="n">
        <f aca="false">(Senate!G38-Senate!H38)/Senate!C38-Senate!M38</f>
        <v>0.0486824268629924</v>
      </c>
      <c r="H38" s="12" t="n">
        <f aca="false">Senate!M38</f>
        <v>0.162851035885814</v>
      </c>
      <c r="I38" s="21" t="n">
        <v>0.148803220976209</v>
      </c>
      <c r="J38" s="11" t="n">
        <f aca="false">Senate!J38</f>
        <v>362509.548576776</v>
      </c>
      <c r="K38" s="6" t="n">
        <f aca="false">(D38-E38-F38)/D38</f>
        <v>0.00847172621430745</v>
      </c>
      <c r="L38" s="6" t="n">
        <f aca="false">E38/(E38+F38)</f>
        <v>0.522893045191718</v>
      </c>
      <c r="M38" s="6" t="n">
        <f aca="false">(E38-F38)/D38</f>
        <v>0.0453982031612831</v>
      </c>
      <c r="N38" s="6" t="n">
        <f aca="false">(I38-Assumptions!$B$10)-(M38-Assumptions!$B$9)</f>
        <v>0.0499757905449064</v>
      </c>
      <c r="O38" s="6" t="n">
        <f aca="false">Assumptions!$B$4*N38</f>
        <v>0.0249878952724532</v>
      </c>
      <c r="P38" s="23" t="n">
        <f aca="false">4*L38*(1-L38)</f>
        <v>0.9979036339274</v>
      </c>
      <c r="Q38" s="6" t="n">
        <f aca="false">MAX(-(1-K38),MIN(1-K38,M38+O38+Assumptions!$B$5*P38/Assumptions!$B$22))</f>
        <v>0.0703860984337363</v>
      </c>
      <c r="R38" s="6" t="n">
        <f aca="false">MAX(-(1-K38),MIN(1-K38,M38+O38+Assumptions!$B$6*P38/Assumptions!$B$22))</f>
        <v>0.132791225233507</v>
      </c>
      <c r="S38" s="6" t="n">
        <f aca="false">MAX(-(1-K38),MIN(1-K38,M38+O38+Assumptions!$B$7*P38/Assumptions!$B$22))</f>
        <v>0.156058339866684</v>
      </c>
      <c r="T38" s="10" t="n">
        <f aca="false">J38*((1-K38)+Q38)/2</f>
        <v>192477.049850228</v>
      </c>
      <c r="U38" s="10" t="n">
        <f aca="false">J38*((1-K38)-Q38)/2</f>
        <v>166961.417080933</v>
      </c>
      <c r="V38" s="10" t="n">
        <f aca="false">J38*((1-K38)+R38)/2</f>
        <v>203788.277022758</v>
      </c>
      <c r="W38" s="10" t="n">
        <f aca="false">J38*((1-K38)-R38)/2</f>
        <v>155650.189908403</v>
      </c>
      <c r="X38" s="10" t="n">
        <f aca="false">J38*((1-K38)+S38)/2</f>
        <v>208005.552633937</v>
      </c>
      <c r="Y38" s="10" t="n">
        <f aca="false">J38*((1-K38)-S38)/2</f>
        <v>151432.914297224</v>
      </c>
      <c r="Z38" s="6" t="n">
        <f aca="false">MAX(-(1-K38),MIN(1-K38,(M38+G38)+O38+Assumptions!$B$6*P38/Assumptions!$B$22))</f>
        <v>0.181473652096499</v>
      </c>
      <c r="AA38" s="10" t="n">
        <f aca="false">B38*((1-K38)+Z38)/2</f>
        <v>26114.5418759152</v>
      </c>
      <c r="AB38" s="10" t="n">
        <f aca="false">B38*((1-K38)-Z38)/2</f>
        <v>18034.2460426665</v>
      </c>
      <c r="AC38" s="10" t="n">
        <f aca="false">J38-B38</f>
        <v>317983.548576776</v>
      </c>
      <c r="AD38" s="10" t="n">
        <f aca="false">V38-AA38</f>
        <v>177673.735146843</v>
      </c>
      <c r="AE38" s="10" t="n">
        <f aca="false">W38-AB38</f>
        <v>137615.943865736</v>
      </c>
      <c r="AF38" s="6" t="n">
        <f aca="false">IF(AC38&gt;0,(AD38-AE38)/AC38,0)</f>
        <v>0.125974414275193</v>
      </c>
      <c r="AG38" s="6" t="n">
        <f aca="false">R38-M38</f>
        <v>0.0873930220722237</v>
      </c>
      <c r="AH38" s="2" t="str">
        <f aca="false">IF(V38&gt;W38,"D","R")</f>
        <v>D</v>
      </c>
    </row>
    <row r="39" customFormat="false" ht="15" hidden="false" customHeight="false" outlineLevel="0" collapsed="false">
      <c r="A39" s="2" t="s">
        <v>153</v>
      </c>
      <c r="B39" s="20" t="n">
        <v>1392</v>
      </c>
      <c r="C39" s="20" t="n">
        <v>6978</v>
      </c>
      <c r="D39" s="20" t="n">
        <v>11905</v>
      </c>
      <c r="E39" s="20" t="n">
        <v>3021</v>
      </c>
      <c r="F39" s="20" t="n">
        <v>8818</v>
      </c>
      <c r="G39" s="12" t="n">
        <f aca="false">(Senate!G39-Senate!H39)/Senate!C39-Senate!M39</f>
        <v>-0.00189010696265696</v>
      </c>
      <c r="H39" s="12" t="n">
        <f aca="false">Senate!M39</f>
        <v>-0.44136010799865</v>
      </c>
      <c r="I39" s="21" t="n">
        <v>-0.451352211263124</v>
      </c>
      <c r="J39" s="11" t="n">
        <f aca="false">Senate!J39</f>
        <v>11203.6924714482</v>
      </c>
      <c r="K39" s="6" t="n">
        <f aca="false">(D39-E39-F39)/D39</f>
        <v>0.00554388912221756</v>
      </c>
      <c r="L39" s="6" t="n">
        <f aca="false">E39/(E39+F39)</f>
        <v>0.255173578849565</v>
      </c>
      <c r="M39" s="6" t="n">
        <f aca="false">(E39-F39)/D39</f>
        <v>-0.486938261234775</v>
      </c>
      <c r="N39" s="6" t="n">
        <f aca="false">(I39-Assumptions!$B$10)-(M39-Assumptions!$B$9)</f>
        <v>-0.0178431772983686</v>
      </c>
      <c r="O39" s="6" t="n">
        <f aca="false">Assumptions!$B$4*N39</f>
        <v>-0.0089215886491843</v>
      </c>
      <c r="P39" s="23" t="n">
        <f aca="false">4*L39*(1-L39)</f>
        <v>0.760240094026679</v>
      </c>
      <c r="Q39" s="6" t="n">
        <f aca="false">MAX(-(1-K39),MIN(1-K39,M39+O39+Assumptions!$B$5*P39/Assumptions!$B$22))</f>
        <v>-0.49585984988396</v>
      </c>
      <c r="R39" s="6" t="n">
        <f aca="false">MAX(-(1-K39),MIN(1-K39,M39+O39+Assumptions!$B$6*P39/Assumptions!$B$22))</f>
        <v>-0.448317303837418</v>
      </c>
      <c r="S39" s="6" t="n">
        <f aca="false">MAX(-(1-K39),MIN(1-K39,M39+O39+Assumptions!$B$7*P39/Assumptions!$B$22))</f>
        <v>-0.430591550753586</v>
      </c>
      <c r="T39" s="10" t="n">
        <f aca="false">J39*((1-K39)+Q39)/2</f>
        <v>2793.05958779435</v>
      </c>
      <c r="U39" s="10" t="n">
        <f aca="false">J39*((1-K39)-Q39)/2</f>
        <v>8348.52085483269</v>
      </c>
      <c r="V39" s="10" t="n">
        <f aca="false">J39*((1-K39)+R39)/2</f>
        <v>3059.38562040191</v>
      </c>
      <c r="W39" s="10" t="n">
        <f aca="false">J39*((1-K39)-R39)/2</f>
        <v>8082.19482222514</v>
      </c>
      <c r="X39" s="10" t="n">
        <f aca="false">J39*((1-K39)+S39)/2</f>
        <v>3158.68256358995</v>
      </c>
      <c r="Y39" s="10" t="n">
        <f aca="false">J39*((1-K39)-S39)/2</f>
        <v>7982.89787903709</v>
      </c>
      <c r="Z39" s="6" t="n">
        <f aca="false">MAX(-(1-K39),MIN(1-K39,(M39+G39)+O39+Assumptions!$B$6*P39/Assumptions!$B$22))</f>
        <v>-0.450207410800075</v>
      </c>
      <c r="AA39" s="10" t="n">
        <f aca="false">B39*((1-K39)+Z39)/2</f>
        <v>378.797095254084</v>
      </c>
      <c r="AB39" s="10" t="n">
        <f aca="false">B39*((1-K39)-Z39)/2</f>
        <v>1005.48581108779</v>
      </c>
      <c r="AC39" s="10" t="n">
        <f aca="false">J39-B39</f>
        <v>9811.69247144818</v>
      </c>
      <c r="AD39" s="10" t="n">
        <f aca="false">V39-AA39</f>
        <v>2680.58852514783</v>
      </c>
      <c r="AE39" s="10" t="n">
        <f aca="false">W39-AB39</f>
        <v>7076.70901113735</v>
      </c>
      <c r="AF39" s="6" t="n">
        <f aca="false">IF(AC39&gt;0,(AD39-AE39)/AC39,0)</f>
        <v>-0.44804915143663</v>
      </c>
      <c r="AG39" s="6" t="n">
        <f aca="false">R39-M39</f>
        <v>0.0386209573973571</v>
      </c>
      <c r="AH39" s="2" t="str">
        <f aca="false">IF(V39&gt;W39,"D","R")</f>
        <v>R</v>
      </c>
    </row>
    <row r="40" customFormat="false" ht="15" hidden="false" customHeight="false" outlineLevel="0" collapsed="false">
      <c r="A40" s="2" t="s">
        <v>154</v>
      </c>
      <c r="B40" s="20" t="n">
        <v>1195</v>
      </c>
      <c r="C40" s="20" t="n">
        <v>5990</v>
      </c>
      <c r="D40" s="20" t="n">
        <v>12598</v>
      </c>
      <c r="E40" s="20" t="n">
        <v>2684</v>
      </c>
      <c r="F40" s="20" t="n">
        <v>9860</v>
      </c>
      <c r="G40" s="12" t="n">
        <f aca="false">(Senate!G40-Senate!H40)/Senate!C40-Senate!M40</f>
        <v>0.0602011747344288</v>
      </c>
      <c r="H40" s="12" t="n">
        <f aca="false">Senate!M40</f>
        <v>-0.511954096270322</v>
      </c>
      <c r="I40" s="21" t="n">
        <v>-0.501896333754741</v>
      </c>
      <c r="J40" s="11" t="n">
        <f aca="false">Senate!J40</f>
        <v>11862.517315789</v>
      </c>
      <c r="K40" s="6" t="n">
        <f aca="false">(D40-E40-F40)/D40</f>
        <v>0.00428639466581997</v>
      </c>
      <c r="L40" s="6" t="n">
        <f aca="false">E40/(E40+F40)</f>
        <v>0.213966836734694</v>
      </c>
      <c r="M40" s="6" t="n">
        <f aca="false">(E40-F40)/D40</f>
        <v>-0.569614224480076</v>
      </c>
      <c r="N40" s="6" t="n">
        <f aca="false">(I40-Assumptions!$B$10)-(M40-Assumptions!$B$9)</f>
        <v>0.0142886634553159</v>
      </c>
      <c r="O40" s="6" t="n">
        <f aca="false">Assumptions!$B$4*N40</f>
        <v>0.00714433172765794</v>
      </c>
      <c r="P40" s="23" t="n">
        <f aca="false">4*L40*(1-L40)</f>
        <v>0.672740118049771</v>
      </c>
      <c r="Q40" s="6" t="n">
        <f aca="false">MAX(-(1-K40),MIN(1-K40,M40+O40+Assumptions!$B$5*P40/Assumptions!$B$22))</f>
        <v>-0.562469892752418</v>
      </c>
      <c r="R40" s="6" t="n">
        <f aca="false">MAX(-(1-K40),MIN(1-K40,M40+O40+Assumptions!$B$6*P40/Assumptions!$B$22))</f>
        <v>-0.520399264945442</v>
      </c>
      <c r="S40" s="6" t="n">
        <f aca="false">MAX(-(1-K40),MIN(1-K40,M40+O40+Assumptions!$B$7*P40/Assumptions!$B$22))</f>
        <v>-0.504713660731939</v>
      </c>
      <c r="T40" s="10" t="n">
        <f aca="false">J40*((1-K40)+Q40)/2</f>
        <v>2569.68052122893</v>
      </c>
      <c r="U40" s="10" t="n">
        <f aca="false">J40*((1-K40)-Q40)/2</f>
        <v>9241.98936361447</v>
      </c>
      <c r="V40" s="10" t="n">
        <f aca="false">J40*((1-K40)+R40)/2</f>
        <v>2819.21229665211</v>
      </c>
      <c r="W40" s="10" t="n">
        <f aca="false">J40*((1-K40)-R40)/2</f>
        <v>8992.45758819129</v>
      </c>
      <c r="X40" s="10" t="n">
        <f aca="false">J40*((1-K40)+S40)/2</f>
        <v>2912.24767244776</v>
      </c>
      <c r="Y40" s="10" t="n">
        <f aca="false">J40*((1-K40)-S40)/2</f>
        <v>8899.42221239564</v>
      </c>
      <c r="Z40" s="6" t="n">
        <f aca="false">MAX(-(1-K40),MIN(1-K40,(M40+G40)+O40+Assumptions!$B$6*P40/Assumptions!$B$22))</f>
        <v>-0.460198090211013</v>
      </c>
      <c r="AA40" s="10" t="n">
        <f aca="false">B40*((1-K40)+Z40)/2</f>
        <v>319.970520286092</v>
      </c>
      <c r="AB40" s="10" t="n">
        <f aca="false">B40*((1-K40)-Z40)/2</f>
        <v>869.907238088253</v>
      </c>
      <c r="AC40" s="10" t="n">
        <f aca="false">J40-B40</f>
        <v>10667.517315789</v>
      </c>
      <c r="AD40" s="10" t="n">
        <f aca="false">V40-AA40</f>
        <v>2499.24177636602</v>
      </c>
      <c r="AE40" s="10" t="n">
        <f aca="false">W40-AB40</f>
        <v>8122.55035010303</v>
      </c>
      <c r="AF40" s="6" t="n">
        <f aca="false">IF(AC40&gt;0,(AD40-AE40)/AC40,0)</f>
        <v>-0.527143139989466</v>
      </c>
      <c r="AG40" s="6" t="n">
        <f aca="false">R40-M40</f>
        <v>0.0492149595346341</v>
      </c>
      <c r="AH40" s="2" t="str">
        <f aca="false">IF(V40&gt;W40,"D","R")</f>
        <v>R</v>
      </c>
    </row>
    <row r="41" customFormat="false" ht="15" hidden="false" customHeight="false" outlineLevel="0" collapsed="false">
      <c r="A41" s="2" t="s">
        <v>51</v>
      </c>
      <c r="B41" s="20" t="n">
        <v>7743</v>
      </c>
      <c r="C41" s="20" t="n">
        <v>33508</v>
      </c>
      <c r="D41" s="20" t="n">
        <v>64572</v>
      </c>
      <c r="E41" s="20" t="n">
        <v>20617</v>
      </c>
      <c r="F41" s="20" t="n">
        <v>43437</v>
      </c>
      <c r="G41" s="12" t="n">
        <f aca="false">(Senate!G41-Senate!H41)/Senate!C41-Senate!M41</f>
        <v>0.0505198160279759</v>
      </c>
      <c r="H41" s="12" t="n">
        <f aca="false">Senate!M41</f>
        <v>-0.267214336739448</v>
      </c>
      <c r="I41" s="21" t="n">
        <v>-0.256436219739292</v>
      </c>
      <c r="J41" s="11" t="n">
        <f aca="false">Senate!J41</f>
        <v>70512.7126077537</v>
      </c>
      <c r="K41" s="6" t="n">
        <f aca="false">(D41-E41-F41)/D41</f>
        <v>0.00802205290218671</v>
      </c>
      <c r="L41" s="6" t="n">
        <f aca="false">E41/(E41+F41)</f>
        <v>0.321869047990758</v>
      </c>
      <c r="M41" s="6" t="n">
        <f aca="false">(E41-F41)/D41</f>
        <v>-0.353403952177414</v>
      </c>
      <c r="N41" s="6" t="n">
        <f aca="false">(I41-Assumptions!$B$10)-(M41-Assumptions!$B$9)</f>
        <v>0.0435385051681026</v>
      </c>
      <c r="O41" s="6" t="n">
        <f aca="false">Assumptions!$B$4*N41</f>
        <v>0.0217692525840513</v>
      </c>
      <c r="P41" s="23" t="n">
        <f aca="false">4*L41*(1-L41)</f>
        <v>0.873077455745124</v>
      </c>
      <c r="Q41" s="6" t="n">
        <f aca="false">MAX(-(1-K41),MIN(1-K41,M41+O41+Assumptions!$B$5*P41/Assumptions!$B$22))</f>
        <v>-0.331634699593363</v>
      </c>
      <c r="R41" s="6" t="n">
        <f aca="false">MAX(-(1-K41),MIN(1-K41,M41+O41+Assumptions!$B$6*P41/Assumptions!$B$22))</f>
        <v>-0.277035730835865</v>
      </c>
      <c r="S41" s="6" t="n">
        <f aca="false">MAX(-(1-K41),MIN(1-K41,M41+O41+Assumptions!$B$7*P41/Assumptions!$B$22))</f>
        <v>-0.256679062560677</v>
      </c>
      <c r="T41" s="10" t="n">
        <f aca="false">J41*((1-K41)+Q41)/2</f>
        <v>23281.296816876</v>
      </c>
      <c r="U41" s="10" t="n">
        <f aca="false">J41*((1-K41)-Q41)/2</f>
        <v>46665.7590800616</v>
      </c>
      <c r="V41" s="10" t="n">
        <f aca="false">J41*((1-K41)+R41)/2</f>
        <v>25206.2575132146</v>
      </c>
      <c r="W41" s="10" t="n">
        <f aca="false">J41*((1-K41)-R41)/2</f>
        <v>44740.798383723</v>
      </c>
      <c r="X41" s="10" t="n">
        <f aca="false">J41*((1-K41)+S41)/2</f>
        <v>25923.9594630845</v>
      </c>
      <c r="Y41" s="10" t="n">
        <f aca="false">J41*((1-K41)-S41)/2</f>
        <v>44023.0964338531</v>
      </c>
      <c r="Z41" s="6" t="n">
        <f aca="false">MAX(-(1-K41),MIN(1-K41,(M41+G41)+O41+Assumptions!$B$6*P41/Assumptions!$B$22))</f>
        <v>-0.22651591480789</v>
      </c>
      <c r="AA41" s="10" t="n">
        <f aca="false">B41*((1-K41)+Z41)/2</f>
        <v>2963.48625801044</v>
      </c>
      <c r="AB41" s="10" t="n">
        <f aca="false">B41*((1-K41)-Z41)/2</f>
        <v>4717.39898636793</v>
      </c>
      <c r="AC41" s="10" t="n">
        <f aca="false">J41-B41</f>
        <v>62769.7126077537</v>
      </c>
      <c r="AD41" s="10" t="n">
        <f aca="false">V41-AA41</f>
        <v>22242.7712552042</v>
      </c>
      <c r="AE41" s="10" t="n">
        <f aca="false">W41-AB41</f>
        <v>40023.3993973551</v>
      </c>
      <c r="AF41" s="6" t="n">
        <f aca="false">IF(AC41&gt;0,(AD41-AE41)/AC41,0)</f>
        <v>-0.283267636626944</v>
      </c>
      <c r="AG41" s="6" t="n">
        <f aca="false">R41-M41</f>
        <v>0.076368221341549</v>
      </c>
      <c r="AH41" s="2" t="str">
        <f aca="false">IF(V41&gt;W41,"D","R")</f>
        <v>R</v>
      </c>
    </row>
    <row r="42" customFormat="false" ht="15" hidden="false" customHeight="false" outlineLevel="0" collapsed="false">
      <c r="A42" s="2" t="s">
        <v>155</v>
      </c>
      <c r="B42" s="20" t="n">
        <v>602</v>
      </c>
      <c r="C42" s="20" t="n">
        <v>3042</v>
      </c>
      <c r="D42" s="20" t="n">
        <v>5557</v>
      </c>
      <c r="E42" s="20" t="n">
        <v>1387</v>
      </c>
      <c r="F42" s="20" t="n">
        <v>4138</v>
      </c>
      <c r="G42" s="12" t="n">
        <f aca="false">(Senate!G42-Senate!H42)/Senate!C42-Senate!M42</f>
        <v>-0.0199311261744404</v>
      </c>
      <c r="H42" s="12" t="n">
        <f aca="false">Senate!M42</f>
        <v>-0.441936066461983</v>
      </c>
      <c r="I42" s="21" t="n">
        <v>-0.464591545466902</v>
      </c>
      <c r="J42" s="11" t="n">
        <f aca="false">Senate!J42</f>
        <v>5192.45894628911</v>
      </c>
      <c r="K42" s="6" t="n">
        <f aca="false">(D42-E42-F42)/D42</f>
        <v>0.00575850278927479</v>
      </c>
      <c r="L42" s="6" t="n">
        <f aca="false">E42/(E42+F42)</f>
        <v>0.2510407239819</v>
      </c>
      <c r="M42" s="6" t="n">
        <f aca="false">(E42-F42)/D42</f>
        <v>-0.495051286665467</v>
      </c>
      <c r="N42" s="6" t="n">
        <f aca="false">(I42-Assumptions!$B$10)-(M42-Assumptions!$B$9)</f>
        <v>-0.0229694860714548</v>
      </c>
      <c r="O42" s="6" t="n">
        <f aca="false">Assumptions!$B$4*N42</f>
        <v>-0.0114847430357274</v>
      </c>
      <c r="P42" s="23" t="n">
        <f aca="false">4*L42*(1-L42)</f>
        <v>0.752077115538175</v>
      </c>
      <c r="Q42" s="6" t="n">
        <f aca="false">MAX(-(1-K42),MIN(1-K42,M42+O42+Assumptions!$B$5*P42/Assumptions!$B$22))</f>
        <v>-0.506536029701194</v>
      </c>
      <c r="R42" s="6" t="n">
        <f aca="false">MAX(-(1-K42),MIN(1-K42,M42+O42+Assumptions!$B$6*P42/Assumptions!$B$22))</f>
        <v>-0.459503965519153</v>
      </c>
      <c r="S42" s="6" t="n">
        <f aca="false">MAX(-(1-K42),MIN(1-K42,M42+O42+Assumptions!$B$7*P42/Assumptions!$B$22))</f>
        <v>-0.441968540388625</v>
      </c>
      <c r="T42" s="10" t="n">
        <f aca="false">J42*((1-K42)+Q42)/2</f>
        <v>1266.19530896199</v>
      </c>
      <c r="U42" s="10" t="n">
        <f aca="false">J42*((1-K42)-Q42)/2</f>
        <v>3896.36284800172</v>
      </c>
      <c r="V42" s="10" t="n">
        <f aca="false">J42*((1-K42)+R42)/2</f>
        <v>1388.30134017423</v>
      </c>
      <c r="W42" s="10" t="n">
        <f aca="false">J42*((1-K42)-R42)/2</f>
        <v>3774.25681678948</v>
      </c>
      <c r="X42" s="10" t="n">
        <f aca="false">J42*((1-K42)+S42)/2</f>
        <v>1433.82732772223</v>
      </c>
      <c r="Y42" s="10" t="n">
        <f aca="false">J42*((1-K42)-S42)/2</f>
        <v>3728.73082924148</v>
      </c>
      <c r="Z42" s="6" t="n">
        <f aca="false">MAX(-(1-K42),MIN(1-K42,(M42+G42)+O42+Assumptions!$B$6*P42/Assumptions!$B$22))</f>
        <v>-0.479435091693594</v>
      </c>
      <c r="AA42" s="10" t="n">
        <f aca="false">B42*((1-K42)+Z42)/2</f>
        <v>154.956728060657</v>
      </c>
      <c r="AB42" s="10" t="n">
        <f aca="false">B42*((1-K42)-Z42)/2</f>
        <v>443.5766532602</v>
      </c>
      <c r="AC42" s="10" t="n">
        <f aca="false">J42-B42</f>
        <v>4590.45894628911</v>
      </c>
      <c r="AD42" s="10" t="n">
        <f aca="false">V42-AA42</f>
        <v>1233.34461211357</v>
      </c>
      <c r="AE42" s="10" t="n">
        <f aca="false">W42-AB42</f>
        <v>3330.68016352928</v>
      </c>
      <c r="AF42" s="6" t="n">
        <f aca="false">IF(AC42&gt;0,(AD42-AE42)/AC42,0)</f>
        <v>-0.456890166311405</v>
      </c>
      <c r="AG42" s="6" t="n">
        <f aca="false">R42-M42</f>
        <v>0.0355473211463137</v>
      </c>
      <c r="AH42" s="2" t="str">
        <f aca="false">IF(V42&gt;W42,"D","R")</f>
        <v>R</v>
      </c>
    </row>
    <row r="43" customFormat="false" ht="15" hidden="false" customHeight="false" outlineLevel="0" collapsed="false">
      <c r="A43" s="2" t="s">
        <v>50</v>
      </c>
      <c r="B43" s="20" t="n">
        <v>8152</v>
      </c>
      <c r="C43" s="20" t="n">
        <v>33240</v>
      </c>
      <c r="D43" s="20" t="n">
        <v>63726</v>
      </c>
      <c r="E43" s="20" t="n">
        <v>17847</v>
      </c>
      <c r="F43" s="20" t="n">
        <v>45376</v>
      </c>
      <c r="G43" s="12" t="n">
        <f aca="false">(Senate!G43-Senate!H43)/Senate!C43-Senate!M43</f>
        <v>0.0415425451543701</v>
      </c>
      <c r="H43" s="12" t="n">
        <f aca="false">Senate!M43</f>
        <v>-0.336879488596007</v>
      </c>
      <c r="I43" s="21" t="n">
        <v>-0.338621444201313</v>
      </c>
      <c r="J43" s="11" t="n">
        <f aca="false">Senate!J43</f>
        <v>73628.3922963484</v>
      </c>
      <c r="K43" s="6" t="n">
        <f aca="false">(D43-E43-F43)/D43</f>
        <v>0.00789316762388978</v>
      </c>
      <c r="L43" s="6" t="n">
        <f aca="false">E43/(E43+F43)</f>
        <v>0.282286509656296</v>
      </c>
      <c r="M43" s="6" t="n">
        <f aca="false">(E43-F43)/D43</f>
        <v>-0.431990082540878</v>
      </c>
      <c r="N43" s="6" t="n">
        <f aca="false">(I43-Assumptions!$B$10)-(M43-Assumptions!$B$9)</f>
        <v>0.0399394110695458</v>
      </c>
      <c r="O43" s="6" t="n">
        <f aca="false">Assumptions!$B$4*N43</f>
        <v>0.0199697055347729</v>
      </c>
      <c r="P43" s="23" t="n">
        <f aca="false">4*L43*(1-L43)</f>
        <v>0.810403344489448</v>
      </c>
      <c r="Q43" s="6" t="n">
        <f aca="false">MAX(-(1-K43),MIN(1-K43,M43+O43+Assumptions!$B$5*P43/Assumptions!$B$22))</f>
        <v>-0.412020377006105</v>
      </c>
      <c r="R43" s="6" t="n">
        <f aca="false">MAX(-(1-K43),MIN(1-K43,M43+O43+Assumptions!$B$6*P43/Assumptions!$B$22))</f>
        <v>-0.361340810610718</v>
      </c>
      <c r="S43" s="6" t="n">
        <f aca="false">MAX(-(1-K43),MIN(1-K43,M43+O43+Assumptions!$B$7*P43/Assumptions!$B$22))</f>
        <v>-0.342445451505614</v>
      </c>
      <c r="T43" s="10" t="n">
        <f aca="false">J43*((1-K43)+Q43)/2</f>
        <v>21355.4165508904</v>
      </c>
      <c r="U43" s="10" t="n">
        <f aca="false">J43*((1-K43)-Q43)/2</f>
        <v>51691.8145031853</v>
      </c>
      <c r="V43" s="10" t="n">
        <f aca="false">J43*((1-K43)+R43)/2</f>
        <v>23221.1440488747</v>
      </c>
      <c r="W43" s="10" t="n">
        <f aca="false">J43*((1-K43)-R43)/2</f>
        <v>49826.0870052011</v>
      </c>
      <c r="X43" s="10" t="n">
        <f aca="false">J43*((1-K43)+S43)/2</f>
        <v>23916.7615052602</v>
      </c>
      <c r="Y43" s="10" t="n">
        <f aca="false">J43*((1-K43)-S43)/2</f>
        <v>49130.4695488156</v>
      </c>
      <c r="Z43" s="6" t="n">
        <f aca="false">MAX(-(1-K43),MIN(1-K43,(M43+G43)+O43+Assumptions!$B$6*P43/Assumptions!$B$22))</f>
        <v>-0.319798265456348</v>
      </c>
      <c r="AA43" s="10" t="n">
        <f aca="false">B43*((1-K43)+Z43)/2</f>
        <v>2740.32971876495</v>
      </c>
      <c r="AB43" s="10" t="n">
        <f aca="false">B43*((1-K43)-Z43)/2</f>
        <v>5347.3251787651</v>
      </c>
      <c r="AC43" s="10" t="n">
        <f aca="false">J43-B43</f>
        <v>65476.3922963484</v>
      </c>
      <c r="AD43" s="10" t="n">
        <f aca="false">V43-AA43</f>
        <v>20480.8143301097</v>
      </c>
      <c r="AE43" s="10" t="n">
        <f aca="false">W43-AB43</f>
        <v>44478.761826436</v>
      </c>
      <c r="AF43" s="6" t="n">
        <f aca="false">IF(AC43&gt;0,(AD43-AE43)/AC43,0)</f>
        <v>-0.366512977497459</v>
      </c>
      <c r="AG43" s="6" t="n">
        <f aca="false">R43-M43</f>
        <v>0.0706492719301604</v>
      </c>
      <c r="AH43" s="2" t="str">
        <f aca="false">IF(V43&gt;W43,"D","R")</f>
        <v>R</v>
      </c>
    </row>
    <row r="44" customFormat="false" ht="15" hidden="false" customHeight="false" outlineLevel="0" collapsed="false">
      <c r="A44" s="2" t="s">
        <v>156</v>
      </c>
      <c r="B44" s="20" t="n">
        <v>562</v>
      </c>
      <c r="C44" s="20" t="n">
        <v>2525</v>
      </c>
      <c r="D44" s="20" t="n">
        <v>4835</v>
      </c>
      <c r="E44" s="20" t="n">
        <v>1171</v>
      </c>
      <c r="F44" s="20" t="n">
        <v>3633</v>
      </c>
      <c r="G44" s="12" t="n">
        <f aca="false">(Senate!G44-Senate!H44)/Senate!C44-Senate!M44</f>
        <v>0.0978367487911582</v>
      </c>
      <c r="H44" s="12" t="n">
        <f aca="false">Senate!M44</f>
        <v>-0.444767441860465</v>
      </c>
      <c r="I44" s="21" t="n">
        <v>-0.498422712933754</v>
      </c>
      <c r="J44" s="11" t="n">
        <f aca="false">Senate!J44</f>
        <v>5079.52003714297</v>
      </c>
      <c r="K44" s="6" t="n">
        <f aca="false">(D44-E44-F44)/D44</f>
        <v>0.00641158221302999</v>
      </c>
      <c r="L44" s="6" t="n">
        <f aca="false">E44/(E44+F44)</f>
        <v>0.243755203996669</v>
      </c>
      <c r="M44" s="6" t="n">
        <f aca="false">(E44-F44)/D44</f>
        <v>-0.509203722854188</v>
      </c>
      <c r="N44" s="6" t="n">
        <f aca="false">(I44-Assumptions!$B$10)-(M44-Assumptions!$B$9)</f>
        <v>-0.0426482173495852</v>
      </c>
      <c r="O44" s="6" t="n">
        <f aca="false">Assumptions!$B$4*N44</f>
        <v>-0.0213241086747926</v>
      </c>
      <c r="P44" s="23" t="n">
        <f aca="false">4*L44*(1-L44)</f>
        <v>0.737354418084846</v>
      </c>
      <c r="Q44" s="6" t="n">
        <f aca="false">MAX(-(1-K44),MIN(1-K44,M44+O44+Assumptions!$B$5*P44/Assumptions!$B$22))</f>
        <v>-0.530527831528981</v>
      </c>
      <c r="R44" s="6" t="n">
        <f aca="false">MAX(-(1-K44),MIN(1-K44,M44+O44+Assumptions!$B$6*P44/Assumptions!$B$22))</f>
        <v>-0.484416469276638</v>
      </c>
      <c r="S44" s="6" t="n">
        <f aca="false">MAX(-(1-K44),MIN(1-K44,M44+O44+Assumptions!$B$7*P44/Assumptions!$B$22))</f>
        <v>-0.467224318464099</v>
      </c>
      <c r="T44" s="10" t="n">
        <f aca="false">J44*((1-K44)+Q44)/2</f>
        <v>1176.06276315431</v>
      </c>
      <c r="U44" s="10" t="n">
        <f aca="false">J44*((1-K44)-Q44)/2</f>
        <v>3870.88951366778</v>
      </c>
      <c r="V44" s="10" t="n">
        <f aca="false">J44*((1-K44)+R44)/2</f>
        <v>1293.17455740468</v>
      </c>
      <c r="W44" s="10" t="n">
        <f aca="false">J44*((1-K44)-R44)/2</f>
        <v>3753.77771941742</v>
      </c>
      <c r="X44" s="10" t="n">
        <f aca="false">J44*((1-K44)+S44)/2</f>
        <v>1336.83849467162</v>
      </c>
      <c r="Y44" s="10" t="n">
        <f aca="false">J44*((1-K44)-S44)/2</f>
        <v>3710.11378215048</v>
      </c>
      <c r="Z44" s="6" t="n">
        <f aca="false">MAX(-(1-K44),MIN(1-K44,(M44+G44)+O44+Assumptions!$B$6*P44/Assumptions!$B$22))</f>
        <v>-0.38657972048548</v>
      </c>
      <c r="AA44" s="10" t="n">
        <f aca="false">B44*((1-K44)+Z44)/2</f>
        <v>170.569443941719</v>
      </c>
      <c r="AB44" s="10" t="n">
        <f aca="false">B44*((1-K44)-Z44)/2</f>
        <v>387.827246854558</v>
      </c>
      <c r="AC44" s="10" t="n">
        <f aca="false">J44-B44</f>
        <v>4517.52003714297</v>
      </c>
      <c r="AD44" s="10" t="n">
        <f aca="false">V44-AA44</f>
        <v>1122.60511346296</v>
      </c>
      <c r="AE44" s="10" t="n">
        <f aca="false">W44-AB44</f>
        <v>3365.95047256286</v>
      </c>
      <c r="AF44" s="6" t="n">
        <f aca="false">IF(AC44&gt;0,(AD44-AE44)/AC44,0)</f>
        <v>-0.496587804958284</v>
      </c>
      <c r="AG44" s="6" t="n">
        <f aca="false">R44-M44</f>
        <v>0.0247872535775504</v>
      </c>
      <c r="AH44" s="2" t="str">
        <f aca="false">IF(V44&gt;W44,"D","R")</f>
        <v>R</v>
      </c>
    </row>
    <row r="45" customFormat="false" ht="15" hidden="false" customHeight="false" outlineLevel="0" collapsed="false">
      <c r="A45" s="2" t="s">
        <v>157</v>
      </c>
      <c r="B45" s="20" t="n">
        <v>927</v>
      </c>
      <c r="C45" s="20" t="n">
        <v>3773</v>
      </c>
      <c r="D45" s="20" t="n">
        <v>6322</v>
      </c>
      <c r="E45" s="20" t="n">
        <v>2013</v>
      </c>
      <c r="F45" s="20" t="n">
        <v>4296</v>
      </c>
      <c r="G45" s="12" t="n">
        <f aca="false">(Senate!G45-Senate!H45)/Senate!C45-Senate!M45</f>
        <v>-0.0126646430069797</v>
      </c>
      <c r="H45" s="12" t="n">
        <f aca="false">Senate!M45</f>
        <v>-0.30034887408817</v>
      </c>
      <c r="I45" s="21" t="n">
        <v>-0.259487432232627</v>
      </c>
      <c r="J45" s="11" t="n">
        <f aca="false">Senate!J45</f>
        <v>7341.894875856</v>
      </c>
      <c r="K45" s="6" t="n">
        <f aca="false">(D45-E45-F45)/D45</f>
        <v>0.00205631129389434</v>
      </c>
      <c r="L45" s="6" t="n">
        <f aca="false">E45/(E45+F45)</f>
        <v>0.319067998097955</v>
      </c>
      <c r="M45" s="6" t="n">
        <f aca="false">(E45-F45)/D45</f>
        <v>-0.361119898766213</v>
      </c>
      <c r="N45" s="6" t="n">
        <f aca="false">(I45-Assumptions!$B$10)-(M45-Assumptions!$B$9)</f>
        <v>0.0482032392635669</v>
      </c>
      <c r="O45" s="6" t="n">
        <f aca="false">Assumptions!$B$4*N45</f>
        <v>0.0241016196317835</v>
      </c>
      <c r="P45" s="23" t="n">
        <f aca="false">4*L45*(1-L45)</f>
        <v>0.869054442750874</v>
      </c>
      <c r="Q45" s="6" t="n">
        <f aca="false">MAX(-(1-K45),MIN(1-K45,M45+O45+Assumptions!$B$5*P45/Assumptions!$B$22))</f>
        <v>-0.33701827913443</v>
      </c>
      <c r="R45" s="6" t="n">
        <f aca="false">MAX(-(1-K45),MIN(1-K45,M45+O45+Assumptions!$B$6*P45/Assumptions!$B$22))</f>
        <v>-0.282670894425219</v>
      </c>
      <c r="S45" s="6" t="n">
        <f aca="false">MAX(-(1-K45),MIN(1-K45,M45+O45+Assumptions!$B$7*P45/Assumptions!$B$22))</f>
        <v>-0.262408026694818</v>
      </c>
      <c r="T45" s="10" t="n">
        <f aca="false">J45*((1-K45)+Q45)/2</f>
        <v>2426.22243892866</v>
      </c>
      <c r="U45" s="10" t="n">
        <f aca="false">J45*((1-K45)-Q45)/2</f>
        <v>4900.57521557553</v>
      </c>
      <c r="V45" s="10" t="n">
        <f aca="false">J45*((1-K45)+R45)/2</f>
        <v>2625.72883158502</v>
      </c>
      <c r="W45" s="10" t="n">
        <f aca="false">J45*((1-K45)-R45)/2</f>
        <v>4701.06882291917</v>
      </c>
      <c r="X45" s="10" t="n">
        <f aca="false">J45*((1-K45)+S45)/2</f>
        <v>2700.11275396501</v>
      </c>
      <c r="Y45" s="10" t="n">
        <f aca="false">J45*((1-K45)-S45)/2</f>
        <v>4626.68490053918</v>
      </c>
      <c r="Z45" s="6" t="n">
        <f aca="false">MAX(-(1-K45),MIN(1-K45,(M45+G45)+O45+Assumptions!$B$6*P45/Assumptions!$B$22))</f>
        <v>-0.295335537432198</v>
      </c>
      <c r="AA45" s="10" t="n">
        <f aca="false">B45*((1-K45)+Z45)/2</f>
        <v>325.658878115456</v>
      </c>
      <c r="AB45" s="10" t="n">
        <f aca="false">B45*((1-K45)-Z45)/2</f>
        <v>599.434921315104</v>
      </c>
      <c r="AC45" s="10" t="n">
        <f aca="false">J45-B45</f>
        <v>6414.894875856</v>
      </c>
      <c r="AD45" s="10" t="n">
        <f aca="false">V45-AA45</f>
        <v>2300.06995346957</v>
      </c>
      <c r="AE45" s="10" t="n">
        <f aca="false">W45-AB45</f>
        <v>4101.63390160406</v>
      </c>
      <c r="AF45" s="6" t="n">
        <f aca="false">IF(AC45&gt;0,(AD45-AE45)/AC45,0)</f>
        <v>-0.280840759357588</v>
      </c>
      <c r="AG45" s="6" t="n">
        <f aca="false">R45-M45</f>
        <v>0.0784490043409946</v>
      </c>
      <c r="AH45" s="2" t="str">
        <f aca="false">IF(V45&gt;W45,"D","R")</f>
        <v>R</v>
      </c>
    </row>
    <row r="46" customFormat="false" ht="15" hidden="false" customHeight="false" outlineLevel="0" collapsed="false">
      <c r="A46" s="2" t="s">
        <v>158</v>
      </c>
      <c r="B46" s="20" t="n">
        <v>620</v>
      </c>
      <c r="C46" s="20" t="n">
        <v>2645</v>
      </c>
      <c r="D46" s="20" t="n">
        <v>5844</v>
      </c>
      <c r="E46" s="20" t="n">
        <v>807</v>
      </c>
      <c r="F46" s="20" t="n">
        <v>4969</v>
      </c>
      <c r="G46" s="12" t="n">
        <f aca="false">(Senate!G46-Senate!H46)/Senate!C46-Senate!M46</f>
        <v>0.0745365275131531</v>
      </c>
      <c r="H46" s="12" t="n">
        <f aca="false">Senate!M46</f>
        <v>-0.635973200481017</v>
      </c>
      <c r="I46" s="21" t="n">
        <v>-0.665975609756098</v>
      </c>
      <c r="J46" s="11" t="n">
        <f aca="false">Senate!J46</f>
        <v>6465.83888733882</v>
      </c>
      <c r="K46" s="6" t="n">
        <f aca="false">(D46-E46-F46)/D46</f>
        <v>0.0116358658453114</v>
      </c>
      <c r="L46" s="6" t="n">
        <f aca="false">E46/(E46+F46)</f>
        <v>0.139716066481994</v>
      </c>
      <c r="M46" s="6" t="n">
        <f aca="false">(E46-F46)/D46</f>
        <v>-0.712183436002738</v>
      </c>
      <c r="N46" s="6" t="n">
        <f aca="false">(I46-Assumptions!$B$10)-(M46-Assumptions!$B$9)</f>
        <v>-0.0072214010233792</v>
      </c>
      <c r="O46" s="6" t="n">
        <f aca="false">Assumptions!$B$4*N46</f>
        <v>-0.0036107005116896</v>
      </c>
      <c r="P46" s="23" t="n">
        <f aca="false">4*L46*(1-L46)</f>
        <v>0.480781948995173</v>
      </c>
      <c r="Q46" s="6" t="n">
        <f aca="false">MAX(-(1-K46),MIN(1-K46,M46+O46+Assumptions!$B$5*P46/Assumptions!$B$22))</f>
        <v>-0.715794136514427</v>
      </c>
      <c r="R46" s="6" t="n">
        <f aca="false">MAX(-(1-K46),MIN(1-K46,M46+O46+Assumptions!$B$6*P46/Assumptions!$B$22))</f>
        <v>-0.685727848077334</v>
      </c>
      <c r="S46" s="6" t="n">
        <f aca="false">MAX(-(1-K46),MIN(1-K46,M46+O46+Assumptions!$B$7*P46/Assumptions!$B$22))</f>
        <v>-0.67451793928403</v>
      </c>
      <c r="T46" s="10" t="n">
        <f aca="false">J46*((1-K46)+Q46)/2</f>
        <v>881.196845132125</v>
      </c>
      <c r="U46" s="10" t="n">
        <f aca="false">J46*((1-K46)-Q46)/2</f>
        <v>5509.40640833622</v>
      </c>
      <c r="V46" s="10" t="n">
        <f aca="false">J46*((1-K46)+R46)/2</f>
        <v>978.398733619377</v>
      </c>
      <c r="W46" s="10" t="n">
        <f aca="false">J46*((1-K46)-R46)/2</f>
        <v>5412.20451984897</v>
      </c>
      <c r="X46" s="10" t="n">
        <f aca="false">J46*((1-K46)+S46)/2</f>
        <v>1014.63946571901</v>
      </c>
      <c r="Y46" s="10" t="n">
        <f aca="false">J46*((1-K46)-S46)/2</f>
        <v>5375.96378774933</v>
      </c>
      <c r="Z46" s="6" t="n">
        <f aca="false">MAX(-(1-K46),MIN(1-K46,(M46+G46)+O46+Assumptions!$B$6*P46/Assumptions!$B$22))</f>
        <v>-0.611191320564181</v>
      </c>
      <c r="AA46" s="10" t="n">
        <f aca="false">B46*((1-K46)+Z46)/2</f>
        <v>116.923572213057</v>
      </c>
      <c r="AB46" s="10" t="n">
        <f aca="false">B46*((1-K46)-Z46)/2</f>
        <v>495.86219096285</v>
      </c>
      <c r="AC46" s="10" t="n">
        <f aca="false">J46-B46</f>
        <v>5845.83888733882</v>
      </c>
      <c r="AD46" s="10" t="n">
        <f aca="false">V46-AA46</f>
        <v>861.475161406319</v>
      </c>
      <c r="AE46" s="10" t="n">
        <f aca="false">W46-AB46</f>
        <v>4916.34232888612</v>
      </c>
      <c r="AF46" s="6" t="n">
        <f aca="false">IF(AC46&gt;0,(AD46-AE46)/AC46,0)</f>
        <v>-0.693633068858948</v>
      </c>
      <c r="AG46" s="6" t="n">
        <f aca="false">R46-M46</f>
        <v>0.0264555879254036</v>
      </c>
      <c r="AH46" s="2" t="str">
        <f aca="false">IF(V46&gt;W46,"D","R")</f>
        <v>R</v>
      </c>
    </row>
    <row r="47" customFormat="false" ht="15" hidden="false" customHeight="false" outlineLevel="0" collapsed="false">
      <c r="A47" s="2" t="s">
        <v>159</v>
      </c>
      <c r="B47" s="20" t="n">
        <v>2016</v>
      </c>
      <c r="C47" s="20" t="n">
        <v>9056</v>
      </c>
      <c r="D47" s="20" t="n">
        <v>13978</v>
      </c>
      <c r="E47" s="20" t="n">
        <v>1827</v>
      </c>
      <c r="F47" s="20" t="n">
        <v>12010</v>
      </c>
      <c r="G47" s="12" t="n">
        <f aca="false">(Senate!G47-Senate!H47)/Senate!C47-Senate!M47</f>
        <v>0.00830511297484726</v>
      </c>
      <c r="H47" s="12" t="n">
        <f aca="false">Senate!M47</f>
        <v>-0.6422494592646</v>
      </c>
      <c r="I47" s="21" t="n">
        <v>-0.65257399928429</v>
      </c>
      <c r="J47" s="11" t="n">
        <f aca="false">Senate!J47</f>
        <v>14631.6007280922</v>
      </c>
      <c r="K47" s="6" t="n">
        <f aca="false">(D47-E47-F47)/D47</f>
        <v>0.0100872800114466</v>
      </c>
      <c r="L47" s="6" t="n">
        <f aca="false">E47/(E47+F47)</f>
        <v>0.132037291320373</v>
      </c>
      <c r="M47" s="6" t="n">
        <f aca="false">(E47-F47)/D47</f>
        <v>-0.728501931606811</v>
      </c>
      <c r="N47" s="6" t="n">
        <f aca="false">(I47-Assumptions!$B$10)-(M47-Assumptions!$B$9)</f>
        <v>0.0224987050525011</v>
      </c>
      <c r="O47" s="6" t="n">
        <f aca="false">Assumptions!$B$4*N47</f>
        <v>0.0112493525262505</v>
      </c>
      <c r="P47" s="23" t="n">
        <f aca="false">4*L47*(1-L47)</f>
        <v>0.458413780084608</v>
      </c>
      <c r="Q47" s="6" t="n">
        <f aca="false">MAX(-(1-K47),MIN(1-K47,M47+O47+Assumptions!$B$5*P47/Assumptions!$B$22))</f>
        <v>-0.71725257908056</v>
      </c>
      <c r="R47" s="6" t="n">
        <f aca="false">MAX(-(1-K47),MIN(1-K47,M47+O47+Assumptions!$B$6*P47/Assumptions!$B$22))</f>
        <v>-0.688585111501197</v>
      </c>
      <c r="S47" s="6" t="n">
        <f aca="false">MAX(-(1-K47),MIN(1-K47,M47+O47+Assumptions!$B$7*P47/Assumptions!$B$22))</f>
        <v>-0.677896738788615</v>
      </c>
      <c r="T47" s="10" t="n">
        <f aca="false">J47*((1-K47)+Q47)/2</f>
        <v>1994.72715811556</v>
      </c>
      <c r="U47" s="10" t="n">
        <f aca="false">J47*((1-K47)-Q47)/2</f>
        <v>12489.2805164167</v>
      </c>
      <c r="V47" s="10" t="n">
        <f aca="false">J47*((1-K47)+R47)/2</f>
        <v>2204.45262786894</v>
      </c>
      <c r="W47" s="10" t="n">
        <f aca="false">J47*((1-K47)-R47)/2</f>
        <v>12279.5550466633</v>
      </c>
      <c r="X47" s="10" t="n">
        <f aca="false">J47*((1-K47)+S47)/2</f>
        <v>2282.64662885072</v>
      </c>
      <c r="Y47" s="10" t="n">
        <f aca="false">J47*((1-K47)-S47)/2</f>
        <v>12201.3610456816</v>
      </c>
      <c r="Z47" s="6" t="n">
        <f aca="false">MAX(-(1-K47),MIN(1-K47,(M47+G47)+O47+Assumptions!$B$6*P47/Assumptions!$B$22))</f>
        <v>-0.68027999852635</v>
      </c>
      <c r="AA47" s="10" t="n">
        <f aca="false">B47*((1-K47)+Z47)/2</f>
        <v>312.109783233901</v>
      </c>
      <c r="AB47" s="10" t="n">
        <f aca="false">B47*((1-K47)-Z47)/2</f>
        <v>1683.55426026302</v>
      </c>
      <c r="AC47" s="10" t="n">
        <f aca="false">J47-B47</f>
        <v>12615.6007280922</v>
      </c>
      <c r="AD47" s="10" t="n">
        <f aca="false">V47-AA47</f>
        <v>1892.34284463504</v>
      </c>
      <c r="AE47" s="10" t="n">
        <f aca="false">W47-AB47</f>
        <v>10596.0007864003</v>
      </c>
      <c r="AF47" s="6" t="n">
        <f aca="false">IF(AC47&gt;0,(AD47-AE47)/AC47,0)</f>
        <v>-0.689912286331645</v>
      </c>
      <c r="AG47" s="6" t="n">
        <f aca="false">R47-M47</f>
        <v>0.0399168201056133</v>
      </c>
      <c r="AH47" s="2" t="str">
        <f aca="false">IF(V47&gt;W47,"D","R")</f>
        <v>R</v>
      </c>
    </row>
    <row r="48" customFormat="false" ht="15" hidden="false" customHeight="false" outlineLevel="0" collapsed="false">
      <c r="A48" s="2" t="s">
        <v>160</v>
      </c>
      <c r="B48" s="20" t="n">
        <v>835</v>
      </c>
      <c r="C48" s="20" t="n">
        <v>4911</v>
      </c>
      <c r="D48" s="20" t="n">
        <v>8883</v>
      </c>
      <c r="E48" s="20" t="n">
        <v>3191</v>
      </c>
      <c r="F48" s="20" t="n">
        <v>5659</v>
      </c>
      <c r="G48" s="12" t="n">
        <f aca="false">(Senate!G48-Senate!H48)/Senate!C48-Senate!M48</f>
        <v>0.0198412613395001</v>
      </c>
      <c r="H48" s="12" t="n">
        <f aca="false">Senate!M48</f>
        <v>-0.240977486140966</v>
      </c>
      <c r="I48" s="21" t="n">
        <v>-0.23967443068664</v>
      </c>
      <c r="J48" s="11" t="n">
        <f aca="false">Senate!J48</f>
        <v>7121.65517601786</v>
      </c>
      <c r="K48" s="6" t="n">
        <f aca="false">(D48-E48-F48)/D48</f>
        <v>0.00371496116176967</v>
      </c>
      <c r="L48" s="6" t="n">
        <f aca="false">E48/(E48+F48)</f>
        <v>0.360564971751412</v>
      </c>
      <c r="M48" s="6" t="n">
        <f aca="false">(E48-F48)/D48</f>
        <v>-0.277834065068108</v>
      </c>
      <c r="N48" s="6" t="n">
        <f aca="false">(I48-Assumptions!$B$10)-(M48-Assumptions!$B$9)</f>
        <v>-0.0152695928885513</v>
      </c>
      <c r="O48" s="6" t="n">
        <f aca="false">Assumptions!$B$4*N48</f>
        <v>-0.00763479644427566</v>
      </c>
      <c r="P48" s="23" t="n">
        <f aca="false">4*L48*(1-L48)</f>
        <v>0.922231491589262</v>
      </c>
      <c r="Q48" s="6" t="n">
        <f aca="false">MAX(-(1-K48),MIN(1-K48,M48+O48+Assumptions!$B$5*P48/Assumptions!$B$22))</f>
        <v>-0.285468861512383</v>
      </c>
      <c r="R48" s="6" t="n">
        <f aca="false">MAX(-(1-K48),MIN(1-K48,M48+O48+Assumptions!$B$6*P48/Assumptions!$B$22))</f>
        <v>-0.227795984879131</v>
      </c>
      <c r="S48" s="6" t="n">
        <f aca="false">MAX(-(1-K48),MIN(1-K48,M48+O48+Assumptions!$B$7*P48/Assumptions!$B$22))</f>
        <v>-0.20629324142415</v>
      </c>
      <c r="T48" s="10" t="n">
        <f aca="false">J48*((1-K48)+Q48)/2</f>
        <v>2531.09385422493</v>
      </c>
      <c r="U48" s="10" t="n">
        <f aca="false">J48*((1-K48)-Q48)/2</f>
        <v>4564.10464940652</v>
      </c>
      <c r="V48" s="10" t="n">
        <f aca="false">J48*((1-K48)+R48)/2</f>
        <v>2736.45702442045</v>
      </c>
      <c r="W48" s="10" t="n">
        <f aca="false">J48*((1-K48)-R48)/2</f>
        <v>4358.741479211</v>
      </c>
      <c r="X48" s="10" t="n">
        <f aca="false">J48*((1-K48)+S48)/2</f>
        <v>2813.02458653282</v>
      </c>
      <c r="Y48" s="10" t="n">
        <f aca="false">J48*((1-K48)-S48)/2</f>
        <v>4282.17391709862</v>
      </c>
      <c r="Z48" s="6" t="n">
        <f aca="false">MAX(-(1-K48),MIN(1-K48,(M48+G48)+O48+Assumptions!$B$6*P48/Assumptions!$B$22))</f>
        <v>-0.207954723539631</v>
      </c>
      <c r="AA48" s="10" t="n">
        <f aca="false">B48*((1-K48)+Z48)/2</f>
        <v>329.127906637165</v>
      </c>
      <c r="AB48" s="10" t="n">
        <f aca="false">B48*((1-K48)-Z48)/2</f>
        <v>502.770100792757</v>
      </c>
      <c r="AC48" s="10" t="n">
        <f aca="false">J48-B48</f>
        <v>6286.65517601786</v>
      </c>
      <c r="AD48" s="10" t="n">
        <f aca="false">V48-AA48</f>
        <v>2407.32911778328</v>
      </c>
      <c r="AE48" s="10" t="n">
        <f aca="false">W48-AB48</f>
        <v>3855.97137841824</v>
      </c>
      <c r="AF48" s="6" t="n">
        <f aca="false">IF(AC48&gt;0,(AD48-AE48)/AC48,0)</f>
        <v>-0.230431321597086</v>
      </c>
      <c r="AG48" s="6" t="n">
        <f aca="false">R48-M48</f>
        <v>0.050038080188977</v>
      </c>
      <c r="AH48" s="2" t="str">
        <f aca="false">IF(V48&gt;W48,"D","R")</f>
        <v>R</v>
      </c>
    </row>
    <row r="49" customFormat="false" ht="15" hidden="false" customHeight="false" outlineLevel="0" collapsed="false">
      <c r="A49" s="2" t="s">
        <v>40</v>
      </c>
      <c r="B49" s="20" t="n">
        <v>44985</v>
      </c>
      <c r="C49" s="20" t="n">
        <v>189821</v>
      </c>
      <c r="D49" s="20" t="n">
        <v>298229</v>
      </c>
      <c r="E49" s="20" t="n">
        <v>241901</v>
      </c>
      <c r="F49" s="20" t="n">
        <v>54522</v>
      </c>
      <c r="G49" s="12" t="n">
        <f aca="false">(Senate!G49-Senate!H49)/Senate!C49-Senate!M49</f>
        <v>0.0483894364489937</v>
      </c>
      <c r="H49" s="12" t="n">
        <f aca="false">Senate!M49</f>
        <v>0.701717243001647</v>
      </c>
      <c r="I49" s="21" t="n">
        <v>0.647548687460383</v>
      </c>
      <c r="J49" s="11" t="n">
        <f aca="false">Senate!J49</f>
        <v>334174.940402898</v>
      </c>
      <c r="K49" s="6" t="n">
        <f aca="false">(D49-E49-F49)/D49</f>
        <v>0.00605574910555312</v>
      </c>
      <c r="L49" s="6" t="n">
        <f aca="false">E49/(E49+F49)</f>
        <v>0.81606690439001</v>
      </c>
      <c r="M49" s="6" t="n">
        <f aca="false">(E49-F49)/D49</f>
        <v>0.628305765032911</v>
      </c>
      <c r="N49" s="6" t="n">
        <f aca="false">(I49-Assumptions!$B$10)-(M49-Assumptions!$B$9)</f>
        <v>-0.0341863048425469</v>
      </c>
      <c r="O49" s="6" t="n">
        <f aca="false">Assumptions!$B$4*N49</f>
        <v>-0.0170931524212735</v>
      </c>
      <c r="P49" s="23" t="n">
        <f aca="false">4*L49*(1-L49)</f>
        <v>0.600406847797265</v>
      </c>
      <c r="Q49" s="6" t="n">
        <f aca="false">MAX(-(1-K49),MIN(1-K49,M49+O49+Assumptions!$B$5*P49/Assumptions!$B$22))</f>
        <v>0.611212612611638</v>
      </c>
      <c r="R49" s="6" t="n">
        <f aca="false">MAX(-(1-K49),MIN(1-K49,M49+O49+Assumptions!$B$6*P49/Assumptions!$B$22))</f>
        <v>0.648759790710164</v>
      </c>
      <c r="S49" s="6" t="n">
        <f aca="false">MAX(-(1-K49),MIN(1-K49,M49+O49+Assumptions!$B$7*P49/Assumptions!$B$22))</f>
        <v>0.662758872865285</v>
      </c>
      <c r="T49" s="10" t="n">
        <f aca="false">J49*((1-K49)+Q49)/2</f>
        <v>268201.599599724</v>
      </c>
      <c r="U49" s="10" t="n">
        <f aca="false">J49*((1-K49)-Q49)/2</f>
        <v>63949.6612067306</v>
      </c>
      <c r="V49" s="10" t="n">
        <f aca="false">J49*((1-K49)+R49)/2</f>
        <v>274475.26260141</v>
      </c>
      <c r="W49" s="10" t="n">
        <f aca="false">J49*((1-K49)-R49)/2</f>
        <v>57675.9982050446</v>
      </c>
      <c r="X49" s="10" t="n">
        <f aca="false">J49*((1-K49)+S49)/2</f>
        <v>276814.333823852</v>
      </c>
      <c r="Y49" s="10" t="n">
        <f aca="false">J49*((1-K49)-S49)/2</f>
        <v>55336.9269826031</v>
      </c>
      <c r="Z49" s="6" t="n">
        <f aca="false">MAX(-(1-K49),MIN(1-K49,(M49+G49)+O49+Assumptions!$B$6*P49/Assumptions!$B$22))</f>
        <v>0.697149227159158</v>
      </c>
      <c r="AA49" s="10" t="n">
        <f aca="false">B49*((1-K49)+Z49)/2</f>
        <v>38036.9200551207</v>
      </c>
      <c r="AB49" s="10" t="n">
        <f aca="false">B49*((1-K49)-Z49)/2</f>
        <v>6675.662071366</v>
      </c>
      <c r="AC49" s="10" t="n">
        <f aca="false">J49-B49</f>
        <v>289189.940402898</v>
      </c>
      <c r="AD49" s="10" t="n">
        <f aca="false">V49-AA49</f>
        <v>236438.342546289</v>
      </c>
      <c r="AE49" s="10" t="n">
        <f aca="false">W49-AB49</f>
        <v>51000.3361336786</v>
      </c>
      <c r="AF49" s="6" t="n">
        <f aca="false">IF(AC49&gt;0,(AD49-AE49)/AC49,0)</f>
        <v>0.641232562081031</v>
      </c>
      <c r="AG49" s="6" t="n">
        <f aca="false">R49-M49</f>
        <v>0.0204540256772531</v>
      </c>
      <c r="AH49" s="2" t="str">
        <f aca="false">IF(V49&gt;W49,"D","R")</f>
        <v>D</v>
      </c>
    </row>
    <row r="50" customFormat="false" ht="15" hidden="false" customHeight="false" outlineLevel="0" collapsed="false">
      <c r="A50" s="2" t="s">
        <v>161</v>
      </c>
      <c r="B50" s="20" t="n">
        <v>789</v>
      </c>
      <c r="C50" s="20" t="n">
        <v>3061</v>
      </c>
      <c r="D50" s="20" t="n">
        <v>6630</v>
      </c>
      <c r="E50" s="20" t="n">
        <v>1518</v>
      </c>
      <c r="F50" s="20" t="n">
        <v>5087</v>
      </c>
      <c r="G50" s="12" t="n">
        <f aca="false">(Senate!G50-Senate!H50)/Senate!C50-Senate!M50</f>
        <v>0.0754008189414117</v>
      </c>
      <c r="H50" s="12" t="n">
        <f aca="false">Senate!M50</f>
        <v>-0.492584745762712</v>
      </c>
      <c r="I50" s="21" t="n">
        <v>-0.499161676646707</v>
      </c>
      <c r="J50" s="11" t="n">
        <f aca="false">Senate!J50</f>
        <v>8071.327591069</v>
      </c>
      <c r="K50" s="6" t="n">
        <f aca="false">(D50-E50-F50)/D50</f>
        <v>0.00377073906485671</v>
      </c>
      <c r="L50" s="6" t="n">
        <f aca="false">E50/(E50+F50)</f>
        <v>0.229825889477668</v>
      </c>
      <c r="M50" s="6" t="n">
        <f aca="false">(E50-F50)/D50</f>
        <v>-0.538310708898944</v>
      </c>
      <c r="N50" s="6" t="n">
        <f aca="false">(I50-Assumptions!$B$10)-(M50-Assumptions!$B$9)</f>
        <v>-0.0142801950177818</v>
      </c>
      <c r="O50" s="6" t="n">
        <f aca="false">Assumptions!$B$4*N50</f>
        <v>-0.00714009750889091</v>
      </c>
      <c r="P50" s="23" t="n">
        <f aca="false">4*L50*(1-L50)</f>
        <v>0.708023800013868</v>
      </c>
      <c r="Q50" s="6" t="n">
        <f aca="false">MAX(-(1-K50),MIN(1-K50,M50+O50+Assumptions!$B$5*P50/Assumptions!$B$22))</f>
        <v>-0.545450806407835</v>
      </c>
      <c r="R50" s="6" t="n">
        <f aca="false">MAX(-(1-K50),MIN(1-K50,M50+O50+Assumptions!$B$6*P50/Assumptions!$B$22))</f>
        <v>-0.501173670304796</v>
      </c>
      <c r="S50" s="6" t="n">
        <f aca="false">MAX(-(1-K50),MIN(1-K50,M50+O50+Assumptions!$B$7*P50/Assumptions!$B$22))</f>
        <v>-0.484665391992284</v>
      </c>
      <c r="T50" s="10" t="n">
        <f aca="false">J50*((1-K50)+Q50)/2</f>
        <v>1819.19028874285</v>
      </c>
      <c r="U50" s="10" t="n">
        <f aca="false">J50*((1-K50)-Q50)/2</f>
        <v>6221.70243207325</v>
      </c>
      <c r="V50" s="10" t="n">
        <f aca="false">J50*((1-K50)+R50)/2</f>
        <v>1997.87792388384</v>
      </c>
      <c r="W50" s="10" t="n">
        <f aca="false">J50*((1-K50)-R50)/2</f>
        <v>6043.01479693226</v>
      </c>
      <c r="X50" s="10" t="n">
        <f aca="false">J50*((1-K50)+S50)/2</f>
        <v>2064.49978499625</v>
      </c>
      <c r="Y50" s="10" t="n">
        <f aca="false">J50*((1-K50)-S50)/2</f>
        <v>5976.39293581985</v>
      </c>
      <c r="Z50" s="6" t="n">
        <f aca="false">MAX(-(1-K50),MIN(1-K50,(M50+G50)+O50+Assumptions!$B$6*P50/Assumptions!$B$22))</f>
        <v>-0.425772851363384</v>
      </c>
      <c r="AA50" s="10" t="n">
        <f aca="false">B50*((1-K50)+Z50)/2</f>
        <v>225.045053576059</v>
      </c>
      <c r="AB50" s="10" t="n">
        <f aca="false">B50*((1-K50)-Z50)/2</f>
        <v>560.979833301769</v>
      </c>
      <c r="AC50" s="10" t="n">
        <f aca="false">J50-B50</f>
        <v>7282.327591069</v>
      </c>
      <c r="AD50" s="10" t="n">
        <f aca="false">V50-AA50</f>
        <v>1772.83287030778</v>
      </c>
      <c r="AE50" s="10" t="n">
        <f aca="false">W50-AB50</f>
        <v>5482.03496363049</v>
      </c>
      <c r="AF50" s="6" t="n">
        <f aca="false">IF(AC50&gt;0,(AD50-AE50)/AC50,0)</f>
        <v>-0.509342932865537</v>
      </c>
      <c r="AG50" s="6" t="n">
        <f aca="false">R50-M50</f>
        <v>0.0371370385941482</v>
      </c>
      <c r="AH50" s="2" t="str">
        <f aca="false">IF(V50&gt;W50,"D","R")</f>
        <v>R</v>
      </c>
    </row>
    <row r="51" customFormat="false" ht="15" hidden="false" customHeight="false" outlineLevel="0" collapsed="false">
      <c r="A51" s="2" t="s">
        <v>162</v>
      </c>
      <c r="B51" s="20" t="n">
        <v>363</v>
      </c>
      <c r="C51" s="20" t="n">
        <v>1711</v>
      </c>
      <c r="D51" s="20" t="n">
        <v>3286</v>
      </c>
      <c r="E51" s="20" t="n">
        <v>1416</v>
      </c>
      <c r="F51" s="20" t="n">
        <v>1860</v>
      </c>
      <c r="G51" s="12" t="n">
        <f aca="false">(Senate!G51-Senate!H51)/Senate!C51-Senate!M51</f>
        <v>-0.02066275996545</v>
      </c>
      <c r="H51" s="12" t="n">
        <f aca="false">Senate!M51</f>
        <v>-0.0985657613671041</v>
      </c>
      <c r="I51" s="21" t="n">
        <v>-0.0770888197270769</v>
      </c>
      <c r="J51" s="11" t="n">
        <f aca="false">Senate!J51</f>
        <v>3294.53649923061</v>
      </c>
      <c r="K51" s="6" t="n">
        <f aca="false">(D51-E51-F51)/D51</f>
        <v>0.00304321363359708</v>
      </c>
      <c r="L51" s="6" t="n">
        <f aca="false">E51/(E51+F51)</f>
        <v>0.432234432234432</v>
      </c>
      <c r="M51" s="6" t="n">
        <f aca="false">(E51-F51)/D51</f>
        <v>-0.13511868533171</v>
      </c>
      <c r="N51" s="6" t="n">
        <f aca="false">(I51-Assumptions!$B$10)-(M51-Assumptions!$B$9)</f>
        <v>0.00460063833461402</v>
      </c>
      <c r="O51" s="6" t="n">
        <f aca="false">Assumptions!$B$4*N51</f>
        <v>0.00230031916730701</v>
      </c>
      <c r="P51" s="23" t="n">
        <f aca="false">4*L51*(1-L51)</f>
        <v>0.981631311301641</v>
      </c>
      <c r="Q51" s="6" t="n">
        <f aca="false">MAX(-(1-K51),MIN(1-K51,M51+O51+Assumptions!$B$5*P51/Assumptions!$B$22))</f>
        <v>-0.132818366164403</v>
      </c>
      <c r="R51" s="6" t="n">
        <f aca="false">MAX(-(1-K51),MIN(1-K51,M51+O51+Assumptions!$B$6*P51/Assumptions!$B$22))</f>
        <v>-0.0714308490037426</v>
      </c>
      <c r="S51" s="6" t="n">
        <f aca="false">MAX(-(1-K51),MIN(1-K51,M51+O51+Assumptions!$B$7*P51/Assumptions!$B$22))</f>
        <v>-0.0485431397389888</v>
      </c>
      <c r="T51" s="10" t="n">
        <f aca="false">J51*((1-K51)+Q51)/2</f>
        <v>1423.46778287148</v>
      </c>
      <c r="U51" s="10" t="n">
        <f aca="false">J51*((1-K51)-Q51)/2</f>
        <v>1861.04273796828</v>
      </c>
      <c r="V51" s="10" t="n">
        <f aca="false">J51*((1-K51)+R51)/2</f>
        <v>1524.58949081295</v>
      </c>
      <c r="W51" s="10" t="n">
        <f aca="false">J51*((1-K51)-R51)/2</f>
        <v>1759.92103002681</v>
      </c>
      <c r="X51" s="10" t="n">
        <f aca="false">J51*((1-K51)+S51)/2</f>
        <v>1562.29168759121</v>
      </c>
      <c r="Y51" s="10" t="n">
        <f aca="false">J51*((1-K51)-S51)/2</f>
        <v>1722.21883324856</v>
      </c>
      <c r="Z51" s="6" t="n">
        <f aca="false">MAX(-(1-K51),MIN(1-K51,(M51+G51)+O51+Assumptions!$B$6*P51/Assumptions!$B$22))</f>
        <v>-0.0920936089691926</v>
      </c>
      <c r="AA51" s="10" t="n">
        <f aca="false">B51*((1-K51)+Z51)/2</f>
        <v>164.232666697594</v>
      </c>
      <c r="AB51" s="10" t="n">
        <f aca="false">B51*((1-K51)-Z51)/2</f>
        <v>197.662646753411</v>
      </c>
      <c r="AC51" s="10" t="n">
        <f aca="false">J51-B51</f>
        <v>2931.53649923061</v>
      </c>
      <c r="AD51" s="10" t="n">
        <f aca="false">V51-AA51</f>
        <v>1360.35682411536</v>
      </c>
      <c r="AE51" s="10" t="n">
        <f aca="false">W51-AB51</f>
        <v>1562.2583832734</v>
      </c>
      <c r="AF51" s="6" t="n">
        <f aca="false">IF(AC51&gt;0,(AD51-AE51)/AC51,0)</f>
        <v>-0.0688722651793806</v>
      </c>
      <c r="AG51" s="6" t="n">
        <f aca="false">R51-M51</f>
        <v>0.0636878363279677</v>
      </c>
      <c r="AH51" s="2" t="str">
        <f aca="false">IF(V51&gt;W51,"D","R")</f>
        <v>R</v>
      </c>
    </row>
    <row r="52" customFormat="false" ht="15" hidden="false" customHeight="false" outlineLevel="0" collapsed="false">
      <c r="A52" s="2" t="s">
        <v>163</v>
      </c>
      <c r="B52" s="20" t="n">
        <v>3062</v>
      </c>
      <c r="C52" s="20" t="n">
        <v>12309</v>
      </c>
      <c r="D52" s="20" t="n">
        <v>26709</v>
      </c>
      <c r="E52" s="20" t="n">
        <v>18091</v>
      </c>
      <c r="F52" s="20" t="n">
        <v>8524</v>
      </c>
      <c r="G52" s="12" t="n">
        <f aca="false">(Senate!G52-Senate!H52)/Senate!C52-Senate!M52</f>
        <v>0.128344285471972</v>
      </c>
      <c r="H52" s="12" t="n">
        <f aca="false">Senate!M52</f>
        <v>0.407605019914331</v>
      </c>
      <c r="I52" s="21" t="n">
        <v>0.411432791728213</v>
      </c>
      <c r="J52" s="11" t="n">
        <f aca="false">Senate!J52</f>
        <v>31372.8399318275</v>
      </c>
      <c r="K52" s="6" t="n">
        <f aca="false">(D52-E52-F52)/D52</f>
        <v>0.0035194129319705</v>
      </c>
      <c r="L52" s="6" t="n">
        <f aca="false">E52/(E52+F52)</f>
        <v>0.679729475859478</v>
      </c>
      <c r="M52" s="6" t="n">
        <f aca="false">(E52-F52)/D52</f>
        <v>0.358193867235763</v>
      </c>
      <c r="N52" s="6" t="n">
        <f aca="false">(I52-Assumptions!$B$10)-(M52-Assumptions!$B$9)</f>
        <v>-0.000190302777570039</v>
      </c>
      <c r="O52" s="6" t="n">
        <f aca="false">Assumptions!$B$4*N52</f>
        <v>-9.51513887850197E-005</v>
      </c>
      <c r="P52" s="23" t="n">
        <f aca="false">4*L52*(1-L52)</f>
        <v>0.87078926202911</v>
      </c>
      <c r="Q52" s="6" t="n">
        <f aca="false">MAX(-(1-K52),MIN(1-K52,M52+O52+Assumptions!$B$5*P52/Assumptions!$B$22))</f>
        <v>0.358098715846978</v>
      </c>
      <c r="R52" s="6" t="n">
        <f aca="false">MAX(-(1-K52),MIN(1-K52,M52+O52+Assumptions!$B$6*P52/Assumptions!$B$22))</f>
        <v>0.412554589605986</v>
      </c>
      <c r="S52" s="6" t="n">
        <f aca="false">MAX(-(1-K52),MIN(1-K52,M52+O52+Assumptions!$B$7*P52/Assumptions!$B$22))</f>
        <v>0.432857906371385</v>
      </c>
      <c r="T52" s="10" t="n">
        <f aca="false">J52*((1-K52)+Q52)/2</f>
        <v>21248.4998226595</v>
      </c>
      <c r="U52" s="10" t="n">
        <f aca="false">J52*((1-K52)-Q52)/2</f>
        <v>10013.9261305993</v>
      </c>
      <c r="V52" s="10" t="n">
        <f aca="false">J52*((1-K52)+R52)/2</f>
        <v>22102.7175280541</v>
      </c>
      <c r="W52" s="10" t="n">
        <f aca="false">J52*((1-K52)-R52)/2</f>
        <v>9159.70842520472</v>
      </c>
      <c r="X52" s="10" t="n">
        <f aca="false">J52*((1-K52)+S52)/2</f>
        <v>22421.2038815371</v>
      </c>
      <c r="Y52" s="10" t="n">
        <f aca="false">J52*((1-K52)-S52)/2</f>
        <v>8841.22207172168</v>
      </c>
      <c r="Z52" s="6" t="n">
        <f aca="false">MAX(-(1-K52),MIN(1-K52,(M52+G52)+O52+Assumptions!$B$6*P52/Assumptions!$B$22))</f>
        <v>0.540898875077958</v>
      </c>
      <c r="AA52" s="10" t="n">
        <f aca="false">B52*((1-K52)+Z52)/2</f>
        <v>2353.72795654551</v>
      </c>
      <c r="AB52" s="10" t="n">
        <f aca="false">B52*((1-K52)-Z52)/2</f>
        <v>697.4956010568</v>
      </c>
      <c r="AC52" s="10" t="n">
        <f aca="false">J52-B52</f>
        <v>28310.8399318275</v>
      </c>
      <c r="AD52" s="10" t="n">
        <f aca="false">V52-AA52</f>
        <v>19748.9895715086</v>
      </c>
      <c r="AE52" s="10" t="n">
        <f aca="false">W52-AB52</f>
        <v>8462.21282414792</v>
      </c>
      <c r="AF52" s="6" t="n">
        <f aca="false">IF(AC52&gt;0,(AD52-AE52)/AC52,0)</f>
        <v>0.398673327055616</v>
      </c>
      <c r="AG52" s="6" t="n">
        <f aca="false">R52-M52</f>
        <v>0.0543607223702224</v>
      </c>
      <c r="AH52" s="2" t="str">
        <f aca="false">IF(V52&gt;W52,"D","R")</f>
        <v>D</v>
      </c>
    </row>
    <row r="53" customFormat="false" ht="15" hidden="false" customHeight="false" outlineLevel="0" collapsed="false">
      <c r="A53" s="2" t="s">
        <v>164</v>
      </c>
      <c r="B53" s="20" t="n">
        <v>8449</v>
      </c>
      <c r="C53" s="20" t="n">
        <v>34324</v>
      </c>
      <c r="D53" s="20" t="n">
        <v>52930</v>
      </c>
      <c r="E53" s="20" t="n">
        <v>32858</v>
      </c>
      <c r="F53" s="20" t="n">
        <v>19719</v>
      </c>
      <c r="G53" s="12" t="n">
        <f aca="false">(Senate!G53-Senate!H53)/Senate!C53-Senate!M53</f>
        <v>0.0245270828532603</v>
      </c>
      <c r="H53" s="12" t="n">
        <f aca="false">Senate!M53</f>
        <v>0.314128085542032</v>
      </c>
      <c r="I53" s="21" t="n">
        <v>0.314531751530663</v>
      </c>
      <c r="J53" s="11" t="n">
        <f aca="false">Senate!J53</f>
        <v>61525.9337784393</v>
      </c>
      <c r="K53" s="6" t="n">
        <f aca="false">(D53-E53-F53)/D53</f>
        <v>0.0066691857169847</v>
      </c>
      <c r="L53" s="6" t="n">
        <f aca="false">E53/(E53+F53)</f>
        <v>0.624950073225935</v>
      </c>
      <c r="M53" s="6" t="n">
        <f aca="false">(E53-F53)/D53</f>
        <v>0.248233515964481</v>
      </c>
      <c r="N53" s="6" t="n">
        <f aca="false">(I53-Assumptions!$B$10)-(M53-Assumptions!$B$9)</f>
        <v>0.012869008296162</v>
      </c>
      <c r="O53" s="6" t="n">
        <f aca="false">Assumptions!$B$4*N53</f>
        <v>0.006434504148081</v>
      </c>
      <c r="P53" s="23" t="n">
        <f aca="false">4*L53*(1-L53)</f>
        <v>0.937549916803334</v>
      </c>
      <c r="Q53" s="6" t="n">
        <f aca="false">MAX(-(1-K53),MIN(1-K53,M53+O53+Assumptions!$B$5*P53/Assumptions!$B$22))</f>
        <v>0.254668020112562</v>
      </c>
      <c r="R53" s="6" t="n">
        <f aca="false">MAX(-(1-K53),MIN(1-K53,M53+O53+Assumptions!$B$6*P53/Assumptions!$B$22))</f>
        <v>0.313298853241168</v>
      </c>
      <c r="S53" s="6" t="n">
        <f aca="false">MAX(-(1-K53),MIN(1-K53,M53+O53+Assumptions!$B$7*P53/Assumptions!$B$22))</f>
        <v>0.33515876099873</v>
      </c>
      <c r="T53" s="10" t="n">
        <f aca="false">J53*((1-K53)+Q53)/2</f>
        <v>38392.1468202959</v>
      </c>
      <c r="U53" s="10" t="n">
        <f aca="false">J53*((1-K53)-Q53)/2</f>
        <v>22723.4590793641</v>
      </c>
      <c r="V53" s="10" t="n">
        <f aca="false">J53*((1-K53)+R53)/2</f>
        <v>40195.8051985186</v>
      </c>
      <c r="W53" s="10" t="n">
        <f aca="false">J53*((1-K53)-R53)/2</f>
        <v>20919.8007011415</v>
      </c>
      <c r="X53" s="10" t="n">
        <f aca="false">J53*((1-K53)+S53)/2</f>
        <v>40868.2808170658</v>
      </c>
      <c r="Y53" s="10" t="n">
        <f aca="false">J53*((1-K53)-S53)/2</f>
        <v>20247.3250825942</v>
      </c>
      <c r="Z53" s="6" t="n">
        <f aca="false">MAX(-(1-K53),MIN(1-K53,(M53+G53)+O53+Assumptions!$B$6*P53/Assumptions!$B$22))</f>
        <v>0.337825936094428</v>
      </c>
      <c r="AA53" s="10" t="n">
        <f aca="false">B53*((1-K53)+Z53)/2</f>
        <v>5623.47169196951</v>
      </c>
      <c r="AB53" s="10" t="n">
        <f aca="false">B53*((1-K53)-Z53)/2</f>
        <v>2769.18035790769</v>
      </c>
      <c r="AC53" s="10" t="n">
        <f aca="false">J53-B53</f>
        <v>53076.9337784393</v>
      </c>
      <c r="AD53" s="10" t="n">
        <f aca="false">V53-AA53</f>
        <v>34572.333506549</v>
      </c>
      <c r="AE53" s="10" t="n">
        <f aca="false">W53-AB53</f>
        <v>18150.6203432338</v>
      </c>
      <c r="AF53" s="6" t="n">
        <f aca="false">IF(AC53&gt;0,(AD53-AE53)/AC53,0)</f>
        <v>0.309394533449594</v>
      </c>
      <c r="AG53" s="6" t="n">
        <f aca="false">R53-M53</f>
        <v>0.0650653372766865</v>
      </c>
      <c r="AH53" s="2" t="str">
        <f aca="false">IF(V53&gt;W53,"D","R")</f>
        <v>D</v>
      </c>
    </row>
    <row r="54" customFormat="false" ht="15" hidden="false" customHeight="false" outlineLevel="0" collapsed="false">
      <c r="A54" s="2" t="s">
        <v>165</v>
      </c>
      <c r="B54" s="20" t="n">
        <v>322</v>
      </c>
      <c r="C54" s="20" t="n">
        <v>1997</v>
      </c>
      <c r="D54" s="20" t="n">
        <v>3908</v>
      </c>
      <c r="E54" s="20" t="n">
        <v>1576</v>
      </c>
      <c r="F54" s="20" t="n">
        <v>2321</v>
      </c>
      <c r="G54" s="12" t="n">
        <f aca="false">(Senate!G54-Senate!H54)/Senate!C54-Senate!M54</f>
        <v>-0.0559869905192237</v>
      </c>
      <c r="H54" s="12" t="n">
        <f aca="false">Senate!M54</f>
        <v>-0.1438127090301</v>
      </c>
      <c r="I54" s="21" t="n">
        <v>-0.114777618364419</v>
      </c>
      <c r="J54" s="11" t="n">
        <f aca="false">Senate!J54</f>
        <v>2969.98060965425</v>
      </c>
      <c r="K54" s="6" t="n">
        <f aca="false">(D54-E54-F54)/D54</f>
        <v>0.00281473899692938</v>
      </c>
      <c r="L54" s="6" t="n">
        <f aca="false">E54/(E54+F54)</f>
        <v>0.404413651526816</v>
      </c>
      <c r="M54" s="6" t="n">
        <f aca="false">(E54-F54)/D54</f>
        <v>-0.190634595701126</v>
      </c>
      <c r="N54" s="6" t="n">
        <f aca="false">(I54-Assumptions!$B$10)-(M54-Assumptions!$B$9)</f>
        <v>0.0224277500666876</v>
      </c>
      <c r="O54" s="6" t="n">
        <f aca="false">Assumptions!$B$4*N54</f>
        <v>0.0112138750333438</v>
      </c>
      <c r="P54" s="23" t="n">
        <f aca="false">4*L54*(1-L54)</f>
        <v>0.963452999942252</v>
      </c>
      <c r="Q54" s="6" t="n">
        <f aca="false">MAX(-(1-K54),MIN(1-K54,M54+O54+Assumptions!$B$5*P54/Assumptions!$B$22))</f>
        <v>-0.179420720667782</v>
      </c>
      <c r="R54" s="6" t="n">
        <f aca="false">MAX(-(1-K54),MIN(1-K54,M54+O54+Assumptions!$B$6*P54/Assumptions!$B$22))</f>
        <v>-0.11917000648771</v>
      </c>
      <c r="S54" s="6" t="n">
        <f aca="false">MAX(-(1-K54),MIN(1-K54,M54+O54+Assumptions!$B$7*P54/Assumptions!$B$22))</f>
        <v>-0.0967061426122865</v>
      </c>
      <c r="T54" s="10" t="n">
        <f aca="false">J54*((1-K54)+Q54)/2</f>
        <v>1214.37241402931</v>
      </c>
      <c r="U54" s="10" t="n">
        <f aca="false">J54*((1-K54)-Q54)/2</f>
        <v>1747.24847538282</v>
      </c>
      <c r="V54" s="10" t="n">
        <f aca="false">J54*((1-K54)+R54)/2</f>
        <v>1303.84414044563</v>
      </c>
      <c r="W54" s="10" t="n">
        <f aca="false">J54*((1-K54)-R54)/2</f>
        <v>1657.7767489665</v>
      </c>
      <c r="X54" s="10" t="n">
        <f aca="false">J54*((1-K54)+S54)/2</f>
        <v>1337.20276050959</v>
      </c>
      <c r="Y54" s="10" t="n">
        <f aca="false">J54*((1-K54)-S54)/2</f>
        <v>1624.41812890254</v>
      </c>
      <c r="Z54" s="6" t="n">
        <f aca="false">MAX(-(1-K54),MIN(1-K54,(M54+G54)+O54+Assumptions!$B$6*P54/Assumptions!$B$22))</f>
        <v>-0.175156997006933</v>
      </c>
      <c r="AA54" s="10" t="n">
        <f aca="false">B54*((1-K54)+Z54)/2</f>
        <v>132.346550503378</v>
      </c>
      <c r="AB54" s="10" t="n">
        <f aca="false">B54*((1-K54)-Z54)/2</f>
        <v>188.747103539611</v>
      </c>
      <c r="AC54" s="10" t="n">
        <f aca="false">J54-B54</f>
        <v>2647.98060965425</v>
      </c>
      <c r="AD54" s="10" t="n">
        <f aca="false">V54-AA54</f>
        <v>1171.49758994225</v>
      </c>
      <c r="AE54" s="10" t="n">
        <f aca="false">W54-AB54</f>
        <v>1469.02964542689</v>
      </c>
      <c r="AF54" s="6" t="n">
        <f aca="false">IF(AC54&gt;0,(AD54-AE54)/AC54,0)</f>
        <v>-0.112361870929064</v>
      </c>
      <c r="AG54" s="6" t="n">
        <f aca="false">R54-M54</f>
        <v>0.0714645892134164</v>
      </c>
      <c r="AH54" s="2" t="str">
        <f aca="false">IF(V54&gt;W54,"D","R")</f>
        <v>R</v>
      </c>
    </row>
    <row r="55" customFormat="false" ht="15" hidden="false" customHeight="false" outlineLevel="0" collapsed="false">
      <c r="A55" s="2" t="s">
        <v>166</v>
      </c>
      <c r="B55" s="20" t="n">
        <v>80</v>
      </c>
      <c r="C55" s="20" t="n">
        <v>661</v>
      </c>
      <c r="D55" s="20" t="n">
        <v>1065</v>
      </c>
      <c r="E55" s="20" t="n">
        <v>94</v>
      </c>
      <c r="F55" s="20" t="n">
        <v>956</v>
      </c>
      <c r="G55" s="12" t="n">
        <f aca="false">(Senate!G55-Senate!H55)/Senate!C55-Senate!M55</f>
        <v>0.037731567379328</v>
      </c>
      <c r="H55" s="12" t="n">
        <f aca="false">Senate!M55</f>
        <v>-0.789622641509434</v>
      </c>
      <c r="I55" s="21" t="n">
        <v>-0.820584144645341</v>
      </c>
      <c r="J55" s="11" t="n">
        <f aca="false">Senate!J55</f>
        <v>607.932916993692</v>
      </c>
      <c r="K55" s="6" t="n">
        <f aca="false">(D55-E55-F55)/D55</f>
        <v>0.0140845070422535</v>
      </c>
      <c r="L55" s="6" t="n">
        <f aca="false">E55/(E55+F55)</f>
        <v>0.0895238095238095</v>
      </c>
      <c r="M55" s="6" t="n">
        <f aca="false">(E55-F55)/D55</f>
        <v>-0.809389671361502</v>
      </c>
      <c r="N55" s="6" t="n">
        <f aca="false">(I55-Assumptions!$B$10)-(M55-Assumptions!$B$9)</f>
        <v>-0.0646237005538579</v>
      </c>
      <c r="O55" s="6" t="n">
        <f aca="false">Assumptions!$B$4*N55</f>
        <v>-0.032311850276929</v>
      </c>
      <c r="P55" s="23" t="n">
        <f aca="false">4*L55*(1-L55)</f>
        <v>0.326037188208617</v>
      </c>
      <c r="Q55" s="6" t="n">
        <f aca="false">MAX(-(1-K55),MIN(1-K55,M55+O55+Assumptions!$B$5*P55/Assumptions!$B$22))</f>
        <v>-0.841701521638431</v>
      </c>
      <c r="R55" s="6" t="n">
        <f aca="false">MAX(-(1-K55),MIN(1-K55,M55+O55+Assumptions!$B$6*P55/Assumptions!$B$22))</f>
        <v>-0.821312386475627</v>
      </c>
      <c r="S55" s="6" t="n">
        <f aca="false">MAX(-(1-K55),MIN(1-K55,M55+O55+Assumptions!$B$7*P55/Assumptions!$B$22))</f>
        <v>-0.81371050551757</v>
      </c>
      <c r="T55" s="10" t="n">
        <f aca="false">J55*((1-K55)+Q55)/2</f>
        <v>43.836210127698</v>
      </c>
      <c r="U55" s="10" t="n">
        <f aca="false">J55*((1-K55)-Q55)/2</f>
        <v>555.534271415379</v>
      </c>
      <c r="V55" s="10" t="n">
        <f aca="false">J55*((1-K55)+R55)/2</f>
        <v>50.0338233349491</v>
      </c>
      <c r="W55" s="10" t="n">
        <f aca="false">J55*((1-K55)-R55)/2</f>
        <v>549.336658208127</v>
      </c>
      <c r="X55" s="10" t="n">
        <f aca="false">J55*((1-K55)+S55)/2</f>
        <v>52.3445401676844</v>
      </c>
      <c r="Y55" s="10" t="n">
        <f aca="false">J55*((1-K55)-S55)/2</f>
        <v>547.025941375392</v>
      </c>
      <c r="Z55" s="6" t="n">
        <f aca="false">MAX(-(1-K55),MIN(1-K55,(M55+G55)+O55+Assumptions!$B$6*P55/Assumptions!$B$22))</f>
        <v>-0.783580819096299</v>
      </c>
      <c r="AA55" s="10" t="n">
        <f aca="false">B55*((1-K55)+Z55)/2</f>
        <v>8.09338695445791</v>
      </c>
      <c r="AB55" s="10" t="n">
        <f aca="false">B55*((1-K55)-Z55)/2</f>
        <v>70.7798524821618</v>
      </c>
      <c r="AC55" s="10" t="n">
        <f aca="false">J55-B55</f>
        <v>527.932916993692</v>
      </c>
      <c r="AD55" s="10" t="n">
        <f aca="false">V55-AA55</f>
        <v>41.9404363804912</v>
      </c>
      <c r="AE55" s="10" t="n">
        <f aca="false">W55-AB55</f>
        <v>478.556805725966</v>
      </c>
      <c r="AF55" s="6" t="n">
        <f aca="false">IF(AC55&gt;0,(AD55-AE55)/AC55,0)</f>
        <v>-0.827030017055541</v>
      </c>
      <c r="AG55" s="6" t="n">
        <f aca="false">R55-M55</f>
        <v>-0.0119227151141246</v>
      </c>
      <c r="AH55" s="2" t="str">
        <f aca="false">IF(V55&gt;W55,"D","R")</f>
        <v>R</v>
      </c>
    </row>
    <row r="56" customFormat="false" ht="15" hidden="false" customHeight="false" outlineLevel="0" collapsed="false">
      <c r="A56" s="2" t="s">
        <v>167</v>
      </c>
      <c r="B56" s="20" t="n">
        <v>2603</v>
      </c>
      <c r="C56" s="20" t="n">
        <v>12126</v>
      </c>
      <c r="D56" s="20" t="n">
        <v>25398</v>
      </c>
      <c r="E56" s="20" t="n">
        <v>5603</v>
      </c>
      <c r="F56" s="20" t="n">
        <v>19553</v>
      </c>
      <c r="G56" s="12" t="n">
        <f aca="false">(Senate!G56-Senate!H56)/Senate!C56-Senate!M56</f>
        <v>0.0247973956403864</v>
      </c>
      <c r="H56" s="12" t="n">
        <f aca="false">Senate!M56</f>
        <v>-0.464596175122491</v>
      </c>
      <c r="I56" s="21" t="n">
        <v>-0.49108818011257</v>
      </c>
      <c r="J56" s="11" t="n">
        <f aca="false">Senate!J56</f>
        <v>25743.9804205672</v>
      </c>
      <c r="K56" s="6" t="n">
        <f aca="false">(D56-E56-F56)/D56</f>
        <v>0.00952830931569415</v>
      </c>
      <c r="L56" s="6" t="n">
        <f aca="false">E56/(E56+F56)</f>
        <v>0.222730163778025</v>
      </c>
      <c r="M56" s="6" t="n">
        <f aca="false">(E56-F56)/D56</f>
        <v>-0.54925584691708</v>
      </c>
      <c r="N56" s="6" t="n">
        <f aca="false">(I56-Assumptions!$B$10)-(M56-Assumptions!$B$9)</f>
        <v>0.00473843953449027</v>
      </c>
      <c r="O56" s="6" t="n">
        <f aca="false">Assumptions!$B$4*N56</f>
        <v>0.00236921976724513</v>
      </c>
      <c r="P56" s="23" t="n">
        <f aca="false">4*L56*(1-L56)</f>
        <v>0.692485751685757</v>
      </c>
      <c r="Q56" s="6" t="n">
        <f aca="false">MAX(-(1-K56),MIN(1-K56,M56+O56+Assumptions!$B$5*P56/Assumptions!$B$22))</f>
        <v>-0.546886627149835</v>
      </c>
      <c r="R56" s="6" t="n">
        <f aca="false">MAX(-(1-K56),MIN(1-K56,M56+O56+Assumptions!$B$6*P56/Assumptions!$B$22))</f>
        <v>-0.50358118194276</v>
      </c>
      <c r="S56" s="6" t="n">
        <f aca="false">MAX(-(1-K56),MIN(1-K56,M56+O56+Assumptions!$B$7*P56/Assumptions!$B$22))</f>
        <v>-0.487435188663927</v>
      </c>
      <c r="T56" s="10" t="n">
        <f aca="false">J56*((1-K56)+Q56)/2</f>
        <v>5709.82259524373</v>
      </c>
      <c r="U56" s="10" t="n">
        <f aca="false">J56*((1-K56)-Q56)/2</f>
        <v>19788.8612168591</v>
      </c>
      <c r="V56" s="10" t="n">
        <f aca="false">J56*((1-K56)+R56)/2</f>
        <v>6267.24986200117</v>
      </c>
      <c r="W56" s="10" t="n">
        <f aca="false">J56*((1-K56)-R56)/2</f>
        <v>19231.4339501016</v>
      </c>
      <c r="X56" s="10" t="n">
        <f aca="false">J56*((1-K56)+S56)/2</f>
        <v>6475.08092942161</v>
      </c>
      <c r="Y56" s="10" t="n">
        <f aca="false">J56*((1-K56)-S56)/2</f>
        <v>19023.6028826812</v>
      </c>
      <c r="Z56" s="6" t="n">
        <f aca="false">MAX(-(1-K56),MIN(1-K56,(M56+G56)+O56+Assumptions!$B$6*P56/Assumptions!$B$22))</f>
        <v>-0.478783786302374</v>
      </c>
      <c r="AA56" s="10" t="n">
        <f aca="false">B56*((1-K56)+Z56)/2</f>
        <v>665.961807553085</v>
      </c>
      <c r="AB56" s="10" t="n">
        <f aca="false">B56*((1-K56)-Z56)/2</f>
        <v>1912.23600329816</v>
      </c>
      <c r="AC56" s="10" t="n">
        <f aca="false">J56-B56</f>
        <v>23140.9804205672</v>
      </c>
      <c r="AD56" s="10" t="n">
        <f aca="false">V56-AA56</f>
        <v>5601.28805444809</v>
      </c>
      <c r="AE56" s="10" t="n">
        <f aca="false">W56-AB56</f>
        <v>17319.1979468035</v>
      </c>
      <c r="AF56" s="6" t="n">
        <f aca="false">IF(AC56&gt;0,(AD56-AE56)/AC56,0)</f>
        <v>-0.506370502865159</v>
      </c>
      <c r="AG56" s="6" t="n">
        <f aca="false">R56-M56</f>
        <v>0.0456746649743202</v>
      </c>
      <c r="AH56" s="2" t="str">
        <f aca="false">IF(V56&gt;W56,"D","R")</f>
        <v>R</v>
      </c>
    </row>
    <row r="57" customFormat="false" ht="15" hidden="false" customHeight="false" outlineLevel="0" collapsed="false">
      <c r="A57" s="2" t="s">
        <v>168</v>
      </c>
      <c r="B57" s="20" t="n">
        <v>710</v>
      </c>
      <c r="C57" s="20" t="n">
        <v>3616</v>
      </c>
      <c r="D57" s="20" t="n">
        <v>7324</v>
      </c>
      <c r="E57" s="20" t="n">
        <v>1916</v>
      </c>
      <c r="F57" s="20" t="n">
        <v>5369</v>
      </c>
      <c r="G57" s="12" t="n">
        <f aca="false">(Senate!G57-Senate!H57)/Senate!C57-Senate!M57</f>
        <v>0.0545747710046708</v>
      </c>
      <c r="H57" s="12" t="n">
        <f aca="false">Senate!M57</f>
        <v>-0.418789372774582</v>
      </c>
      <c r="I57" s="21" t="n">
        <v>-0.433830430701846</v>
      </c>
      <c r="J57" s="11" t="n">
        <f aca="false">Senate!J57</f>
        <v>6794.11700779883</v>
      </c>
      <c r="K57" s="6" t="n">
        <f aca="false">(D57-E57-F57)/D57</f>
        <v>0.00532495903877663</v>
      </c>
      <c r="L57" s="6" t="n">
        <f aca="false">E57/(E57+F57)</f>
        <v>0.263006177076184</v>
      </c>
      <c r="M57" s="6" t="n">
        <f aca="false">(E57-F57)/D57</f>
        <v>-0.471463681048607</v>
      </c>
      <c r="N57" s="6" t="n">
        <f aca="false">(I57-Assumptions!$B$10)-(M57-Assumptions!$B$9)</f>
        <v>-0.015795976923258</v>
      </c>
      <c r="O57" s="6" t="n">
        <f aca="false">Assumptions!$B$4*N57</f>
        <v>-0.00789798846162898</v>
      </c>
      <c r="P57" s="23" t="n">
        <f aca="false">4*L57*(1-L57)</f>
        <v>0.77533571158382</v>
      </c>
      <c r="Q57" s="6" t="n">
        <f aca="false">MAX(-(1-K57),MIN(1-K57,M57+O57+Assumptions!$B$5*P57/Assumptions!$B$22))</f>
        <v>-0.479361669510236</v>
      </c>
      <c r="R57" s="6" t="n">
        <f aca="false">MAX(-(1-K57),MIN(1-K57,M57+O57+Assumptions!$B$6*P57/Assumptions!$B$22))</f>
        <v>-0.430875100518246</v>
      </c>
      <c r="S57" s="6" t="n">
        <f aca="false">MAX(-(1-K57),MIN(1-K57,M57+O57+Assumptions!$B$7*P57/Assumptions!$B$22))</f>
        <v>-0.41279737811371</v>
      </c>
      <c r="T57" s="10" t="n">
        <f aca="false">J57*((1-K57)+Q57)/2</f>
        <v>1750.54967066065</v>
      </c>
      <c r="U57" s="10" t="n">
        <f aca="false">J57*((1-K57)-Q57)/2</f>
        <v>5007.38894236699</v>
      </c>
      <c r="V57" s="10" t="n">
        <f aca="false">J57*((1-K57)+R57)/2</f>
        <v>1915.2613821798</v>
      </c>
      <c r="W57" s="10" t="n">
        <f aca="false">J57*((1-K57)-R57)/2</f>
        <v>4842.67723084785</v>
      </c>
      <c r="X57" s="10" t="n">
        <f aca="false">J57*((1-K57)+S57)/2</f>
        <v>1976.67246280526</v>
      </c>
      <c r="Y57" s="10" t="n">
        <f aca="false">J57*((1-K57)-S57)/2</f>
        <v>4781.26615022238</v>
      </c>
      <c r="Z57" s="6" t="n">
        <f aca="false">MAX(-(1-K57),MIN(1-K57,(M57+G57)+O57+Assumptions!$B$6*P57/Assumptions!$B$22))</f>
        <v>-0.376300329513575</v>
      </c>
      <c r="AA57" s="10" t="n">
        <f aca="false">B57*((1-K57)+Z57)/2</f>
        <v>219.523022563915</v>
      </c>
      <c r="AB57" s="10" t="n">
        <f aca="false">B57*((1-K57)-Z57)/2</f>
        <v>486.696256518554</v>
      </c>
      <c r="AC57" s="10" t="n">
        <f aca="false">J57-B57</f>
        <v>6084.11700779883</v>
      </c>
      <c r="AD57" s="10" t="n">
        <f aca="false">V57-AA57</f>
        <v>1695.73835961588</v>
      </c>
      <c r="AE57" s="10" t="n">
        <f aca="false">W57-AB57</f>
        <v>4355.98097432929</v>
      </c>
      <c r="AF57" s="6" t="n">
        <f aca="false">IF(AC57&gt;0,(AD57-AE57)/AC57,0)</f>
        <v>-0.437243828694192</v>
      </c>
      <c r="AG57" s="6" t="n">
        <f aca="false">R57-M57</f>
        <v>0.0405885805303612</v>
      </c>
      <c r="AH57" s="2" t="str">
        <f aca="false">IF(V57&gt;W57,"D","R")</f>
        <v>R</v>
      </c>
    </row>
    <row r="58" customFormat="false" ht="15" hidden="false" customHeight="false" outlineLevel="0" collapsed="false">
      <c r="A58" s="2" t="s">
        <v>169</v>
      </c>
      <c r="B58" s="20" t="n">
        <v>752</v>
      </c>
      <c r="C58" s="20" t="n">
        <v>3273</v>
      </c>
      <c r="D58" s="20" t="n">
        <v>7562</v>
      </c>
      <c r="E58" s="20" t="n">
        <v>2024</v>
      </c>
      <c r="F58" s="20" t="n">
        <v>5505</v>
      </c>
      <c r="G58" s="12" t="n">
        <f aca="false">(Senate!G58-Senate!H58)/Senate!C58-Senate!M58</f>
        <v>0.0819392510268306</v>
      </c>
      <c r="H58" s="12" t="n">
        <f aca="false">Senate!M58</f>
        <v>-0.420466595970308</v>
      </c>
      <c r="I58" s="21" t="n">
        <v>-0.441418026821915</v>
      </c>
      <c r="J58" s="11" t="n">
        <f aca="false">Senate!J58</f>
        <v>8213.62330888178</v>
      </c>
      <c r="K58" s="6" t="n">
        <f aca="false">(D58-E58-F58)/D58</f>
        <v>0.00436392488759587</v>
      </c>
      <c r="L58" s="6" t="n">
        <f aca="false">E58/(E58+F58)</f>
        <v>0.268827201487581</v>
      </c>
      <c r="M58" s="6" t="n">
        <f aca="false">(E58-F58)/D58</f>
        <v>-0.46032795556731</v>
      </c>
      <c r="N58" s="6" t="n">
        <f aca="false">(I58-Assumptions!$B$10)-(M58-Assumptions!$B$9)</f>
        <v>-0.0345192985246241</v>
      </c>
      <c r="O58" s="6" t="n">
        <f aca="false">Assumptions!$B$4*N58</f>
        <v>-0.0172596492623121</v>
      </c>
      <c r="P58" s="23" t="n">
        <f aca="false">4*L58*(1-L58)</f>
        <v>0.786236548911747</v>
      </c>
      <c r="Q58" s="6" t="n">
        <f aca="false">MAX(-(1-K58),MIN(1-K58,M58+O58+Assumptions!$B$5*P58/Assumptions!$B$22))</f>
        <v>-0.477587604829622</v>
      </c>
      <c r="R58" s="6" t="n">
        <f aca="false">MAX(-(1-K58),MIN(1-K58,M58+O58+Assumptions!$B$6*P58/Assumptions!$B$22))</f>
        <v>-0.42841933861503</v>
      </c>
      <c r="S58" s="6" t="n">
        <f aca="false">MAX(-(1-K58),MIN(1-K58,M58+O58+Assumptions!$B$7*P58/Assumptions!$B$22))</f>
        <v>-0.410087452358311</v>
      </c>
      <c r="T58" s="10" t="n">
        <f aca="false">J58*((1-K58)+Q58)/2</f>
        <v>2127.5274953226</v>
      </c>
      <c r="U58" s="10" t="n">
        <f aca="false">J58*((1-K58)-Q58)/2</f>
        <v>6050.25217838421</v>
      </c>
      <c r="V58" s="10" t="n">
        <f aca="false">J58*((1-K58)+R58)/2</f>
        <v>2329.45230404134</v>
      </c>
      <c r="W58" s="10" t="n">
        <f aca="false">J58*((1-K58)-R58)/2</f>
        <v>5848.32736966547</v>
      </c>
      <c r="X58" s="10" t="n">
        <f aca="false">J58*((1-K58)+S58)/2</f>
        <v>2404.73790816832</v>
      </c>
      <c r="Y58" s="10" t="n">
        <f aca="false">J58*((1-K58)-S58)/2</f>
        <v>5773.04176553849</v>
      </c>
      <c r="Z58" s="6" t="n">
        <f aca="false">MAX(-(1-K58),MIN(1-K58,(M58+G58)+O58+Assumptions!$B$6*P58/Assumptions!$B$22))</f>
        <v>-0.346480087588199</v>
      </c>
      <c r="AA58" s="10" t="n">
        <f aca="false">B58*((1-K58)+Z58)/2</f>
        <v>244.082651309101</v>
      </c>
      <c r="AB58" s="10" t="n">
        <f aca="false">B58*((1-K58)-Z58)/2</f>
        <v>504.635677175427</v>
      </c>
      <c r="AC58" s="10" t="n">
        <f aca="false">J58-B58</f>
        <v>7461.62330888178</v>
      </c>
      <c r="AD58" s="10" t="n">
        <f aca="false">V58-AA58</f>
        <v>2085.36965273224</v>
      </c>
      <c r="AE58" s="10" t="n">
        <f aca="false">W58-AB58</f>
        <v>5343.69169249004</v>
      </c>
      <c r="AF58" s="6" t="n">
        <f aca="false">IF(AC58&gt;0,(AD58-AE58)/AC58,0)</f>
        <v>-0.436677369638766</v>
      </c>
      <c r="AG58" s="6" t="n">
        <f aca="false">R58-M58</f>
        <v>0.0319086169522803</v>
      </c>
      <c r="AH58" s="2" t="str">
        <f aca="false">IF(V58&gt;W58,"D","R")</f>
        <v>R</v>
      </c>
    </row>
    <row r="59" customFormat="false" ht="15" hidden="false" customHeight="false" outlineLevel="0" collapsed="false">
      <c r="A59" s="2" t="s">
        <v>170</v>
      </c>
      <c r="B59" s="20" t="n">
        <v>400</v>
      </c>
      <c r="C59" s="20" t="n">
        <v>2029</v>
      </c>
      <c r="D59" s="20" t="n">
        <v>3361</v>
      </c>
      <c r="E59" s="20" t="n">
        <v>882</v>
      </c>
      <c r="F59" s="20" t="n">
        <v>2467</v>
      </c>
      <c r="G59" s="12" t="n">
        <f aca="false">(Senate!G59-Senate!H59)/Senate!C59-Senate!M59</f>
        <v>-0.0198840434798539</v>
      </c>
      <c r="H59" s="12" t="n">
        <f aca="false">Senate!M59</f>
        <v>-0.40347721822542</v>
      </c>
      <c r="I59" s="21" t="n">
        <v>-0.423421300659755</v>
      </c>
      <c r="J59" s="11" t="n">
        <f aca="false">Senate!J59</f>
        <v>3116.48651982834</v>
      </c>
      <c r="K59" s="6" t="n">
        <f aca="false">(D59-E59-F59)/D59</f>
        <v>0.00357036596251116</v>
      </c>
      <c r="L59" s="6" t="n">
        <f aca="false">E59/(E59+F59)</f>
        <v>0.263362197670947</v>
      </c>
      <c r="M59" s="6" t="n">
        <f aca="false">(E59-F59)/D59</f>
        <v>-0.471585837548349</v>
      </c>
      <c r="N59" s="6" t="n">
        <f aca="false">(I59-Assumptions!$B$10)-(M59-Assumptions!$B$9)</f>
        <v>-0.00526469038142569</v>
      </c>
      <c r="O59" s="6" t="n">
        <f aca="false">Assumptions!$B$4*N59</f>
        <v>-0.00263234519071284</v>
      </c>
      <c r="P59" s="23" t="n">
        <f aca="false">4*L59*(1-L59)</f>
        <v>0.776010202035503</v>
      </c>
      <c r="Q59" s="6" t="n">
        <f aca="false">MAX(-(1-K59),MIN(1-K59,M59+O59+Assumptions!$B$5*P59/Assumptions!$B$22))</f>
        <v>-0.474218182739062</v>
      </c>
      <c r="R59" s="6" t="n">
        <f aca="false">MAX(-(1-K59),MIN(1-K59,M59+O59+Assumptions!$B$6*P59/Assumptions!$B$22))</f>
        <v>-0.425689433660005</v>
      </c>
      <c r="S59" s="6" t="n">
        <f aca="false">MAX(-(1-K59),MIN(1-K59,M59+O59+Assumptions!$B$7*P59/Assumptions!$B$22))</f>
        <v>-0.407595984840489</v>
      </c>
      <c r="T59" s="10" t="n">
        <f aca="false">J59*((1-K59)+Q59)/2</f>
        <v>813.732474235772</v>
      </c>
      <c r="U59" s="10" t="n">
        <f aca="false">J59*((1-K59)-Q59)/2</f>
        <v>2291.62704819955</v>
      </c>
      <c r="V59" s="10" t="n">
        <f aca="false">J59*((1-K59)+R59)/2</f>
        <v>889.352070400277</v>
      </c>
      <c r="W59" s="10" t="n">
        <f aca="false">J59*((1-K59)-R59)/2</f>
        <v>2216.00745203505</v>
      </c>
      <c r="X59" s="10" t="n">
        <f aca="false">J59*((1-K59)+S59)/2</f>
        <v>917.546065071891</v>
      </c>
      <c r="Y59" s="10" t="n">
        <f aca="false">J59*((1-K59)-S59)/2</f>
        <v>2187.81345736343</v>
      </c>
      <c r="Z59" s="6" t="n">
        <f aca="false">MAX(-(1-K59),MIN(1-K59,(M59+G59)+O59+Assumptions!$B$6*P59/Assumptions!$B$22))</f>
        <v>-0.445573477139859</v>
      </c>
      <c r="AA59" s="10" t="n">
        <f aca="false">B59*((1-K59)+Z59)/2</f>
        <v>110.171231379526</v>
      </c>
      <c r="AB59" s="10" t="n">
        <f aca="false">B59*((1-K59)-Z59)/2</f>
        <v>288.40062223547</v>
      </c>
      <c r="AC59" s="10" t="n">
        <f aca="false">J59-B59</f>
        <v>2716.48651982834</v>
      </c>
      <c r="AD59" s="10" t="n">
        <f aca="false">V59-AA59</f>
        <v>779.180839020751</v>
      </c>
      <c r="AE59" s="10" t="n">
        <f aca="false">W59-AB59</f>
        <v>1927.60682979958</v>
      </c>
      <c r="AF59" s="6" t="n">
        <f aca="false">IF(AC59&gt;0,(AD59-AE59)/AC59,0)</f>
        <v>-0.422761527582104</v>
      </c>
      <c r="AG59" s="6" t="n">
        <f aca="false">R59-M59</f>
        <v>0.0458964038883433</v>
      </c>
      <c r="AH59" s="2" t="str">
        <f aca="false">IF(V59&gt;W59,"D","R")</f>
        <v>R</v>
      </c>
    </row>
    <row r="60" customFormat="false" ht="15" hidden="false" customHeight="false" outlineLevel="0" collapsed="false">
      <c r="A60" s="2" t="s">
        <v>171</v>
      </c>
      <c r="B60" s="20" t="n">
        <v>1435</v>
      </c>
      <c r="C60" s="20" t="n">
        <v>5950</v>
      </c>
      <c r="D60" s="20" t="n">
        <v>12637</v>
      </c>
      <c r="E60" s="20" t="n">
        <v>1796</v>
      </c>
      <c r="F60" s="20" t="n">
        <v>10752</v>
      </c>
      <c r="G60" s="12" t="n">
        <f aca="false">(Senate!G60-Senate!H60)/Senate!C60-Senate!M60</f>
        <v>0.0695939669273252</v>
      </c>
      <c r="H60" s="12" t="n">
        <f aca="false">Senate!M60</f>
        <v>-0.62169480726346</v>
      </c>
      <c r="I60" s="21" t="n">
        <v>-0.647676441351889</v>
      </c>
      <c r="J60" s="11" t="n">
        <f aca="false">Senate!J60</f>
        <v>14349.8548718194</v>
      </c>
      <c r="K60" s="6" t="n">
        <f aca="false">(D60-E60-F60)/D60</f>
        <v>0.00704281079370104</v>
      </c>
      <c r="L60" s="6" t="n">
        <f aca="false">E60/(E60+F60)</f>
        <v>0.143130379343322</v>
      </c>
      <c r="M60" s="6" t="n">
        <f aca="false">(E60-F60)/D60</f>
        <v>-0.708712510880747</v>
      </c>
      <c r="N60" s="6" t="n">
        <f aca="false">(I60-Assumptions!$B$10)-(M60-Assumptions!$B$9)</f>
        <v>0.00760684225883901</v>
      </c>
      <c r="O60" s="6" t="n">
        <f aca="false">Assumptions!$B$4*N60</f>
        <v>0.0038034211294195</v>
      </c>
      <c r="P60" s="23" t="n">
        <f aca="false">4*L60*(1-L60)</f>
        <v>0.490576295409434</v>
      </c>
      <c r="Q60" s="6" t="n">
        <f aca="false">MAX(-(1-K60),MIN(1-K60,M60+O60+Assumptions!$B$5*P60/Assumptions!$B$22))</f>
        <v>-0.704909089751328</v>
      </c>
      <c r="R60" s="6" t="n">
        <f aca="false">MAX(-(1-K60),MIN(1-K60,M60+O60+Assumptions!$B$6*P60/Assumptions!$B$22))</f>
        <v>-0.674230299857057</v>
      </c>
      <c r="S60" s="6" t="n">
        <f aca="false">MAX(-(1-K60),MIN(1-K60,M60+O60+Assumptions!$B$7*P60/Assumptions!$B$22))</f>
        <v>-0.662792026146511</v>
      </c>
      <c r="T60" s="10" t="n">
        <f aca="false">J60*((1-K60)+Q60)/2</f>
        <v>2066.72421164112</v>
      </c>
      <c r="U60" s="10" t="n">
        <f aca="false">J60*((1-K60)-Q60)/2</f>
        <v>12182.067347399</v>
      </c>
      <c r="V60" s="10" t="n">
        <f aca="false">J60*((1-K60)+R60)/2</f>
        <v>2286.84230295403</v>
      </c>
      <c r="W60" s="10" t="n">
        <f aca="false">J60*((1-K60)-R60)/2</f>
        <v>11961.9492560861</v>
      </c>
      <c r="X60" s="10" t="n">
        <f aca="false">J60*((1-K60)+S60)/2</f>
        <v>2368.91108681928</v>
      </c>
      <c r="Y60" s="10" t="n">
        <f aca="false">J60*((1-K60)-S60)/2</f>
        <v>11879.8804722208</v>
      </c>
      <c r="Z60" s="6" t="n">
        <f aca="false">MAX(-(1-K60),MIN(1-K60,(M60+G60)+O60+Assumptions!$B$6*P60/Assumptions!$B$22))</f>
        <v>-0.604636332929732</v>
      </c>
      <c r="AA60" s="10" t="n">
        <f aca="false">B60*((1-K60)+Z60)/2</f>
        <v>278.620214378437</v>
      </c>
      <c r="AB60" s="10" t="n">
        <f aca="false">B60*((1-K60)-Z60)/2</f>
        <v>1146.2733521326</v>
      </c>
      <c r="AC60" s="10" t="n">
        <f aca="false">J60-B60</f>
        <v>12914.8548718194</v>
      </c>
      <c r="AD60" s="10" t="n">
        <f aca="false">V60-AA60</f>
        <v>2008.22208857559</v>
      </c>
      <c r="AE60" s="10" t="n">
        <f aca="false">W60-AB60</f>
        <v>10815.6759039535</v>
      </c>
      <c r="AF60" s="6" t="n">
        <f aca="false">IF(AC60&gt;0,(AD60-AE60)/AC60,0)</f>
        <v>-0.681963049743285</v>
      </c>
      <c r="AG60" s="6" t="n">
        <f aca="false">R60-M60</f>
        <v>0.0344822110236898</v>
      </c>
      <c r="AH60" s="2" t="str">
        <f aca="false">IF(V60&gt;W60,"D","R")</f>
        <v>R</v>
      </c>
    </row>
    <row r="61" customFormat="false" ht="15" hidden="false" customHeight="false" outlineLevel="0" collapsed="false">
      <c r="A61" s="2" t="s">
        <v>52</v>
      </c>
      <c r="B61" s="20" t="n">
        <v>9387</v>
      </c>
      <c r="C61" s="20" t="n">
        <v>38035</v>
      </c>
      <c r="D61" s="20" t="n">
        <v>60346</v>
      </c>
      <c r="E61" s="20" t="n">
        <v>25769</v>
      </c>
      <c r="F61" s="20" t="n">
        <v>34116</v>
      </c>
      <c r="G61" s="12" t="n">
        <f aca="false">(Senate!G61-Senate!H61)/Senate!C61-Senate!M61</f>
        <v>0.0529375365349847</v>
      </c>
      <c r="H61" s="12" t="n">
        <f aca="false">Senate!M61</f>
        <v>-0.031588778811835</v>
      </c>
      <c r="I61" s="21" t="n">
        <v>-0.0315544062278081</v>
      </c>
      <c r="J61" s="11" t="n">
        <f aca="false">Senate!J61</f>
        <v>70121.5974933649</v>
      </c>
      <c r="K61" s="6" t="n">
        <f aca="false">(D61-E61-F61)/D61</f>
        <v>0.00763928015112849</v>
      </c>
      <c r="L61" s="6" t="n">
        <f aca="false">E61/(E61+F61)</f>
        <v>0.430308090506805</v>
      </c>
      <c r="M61" s="6" t="n">
        <f aca="false">(E61-F61)/D61</f>
        <v>-0.138319026944619</v>
      </c>
      <c r="N61" s="6" t="n">
        <f aca="false">(I61-Assumptions!$B$10)-(M61-Assumptions!$B$9)</f>
        <v>0.0533353934467919</v>
      </c>
      <c r="O61" s="6" t="n">
        <f aca="false">Assumptions!$B$4*N61</f>
        <v>0.0266676967233959</v>
      </c>
      <c r="P61" s="23" t="n">
        <f aca="false">4*L61*(1-L61)</f>
        <v>0.980572151004769</v>
      </c>
      <c r="Q61" s="6" t="n">
        <f aca="false">MAX(-(1-K61),MIN(1-K61,M61+O61+Assumptions!$B$5*P61/Assumptions!$B$22))</f>
        <v>-0.111651330221223</v>
      </c>
      <c r="R61" s="6" t="n">
        <f aca="false">MAX(-(1-K61),MIN(1-K61,M61+O61+Assumptions!$B$6*P61/Assumptions!$B$22))</f>
        <v>-0.0503300489478572</v>
      </c>
      <c r="S61" s="6" t="n">
        <f aca="false">MAX(-(1-K61),MIN(1-K61,M61+O61+Assumptions!$B$7*P61/Assumptions!$B$22))</f>
        <v>-0.0274670350576911</v>
      </c>
      <c r="T61" s="10" t="n">
        <f aca="false">J61*((1-K61)+Q61)/2</f>
        <v>30878.3746640485</v>
      </c>
      <c r="U61" s="10" t="n">
        <f aca="false">J61*((1-K61)-Q61)/2</f>
        <v>38707.5443014199</v>
      </c>
      <c r="V61" s="10" t="n">
        <f aca="false">J61*((1-K61)+R61)/2</f>
        <v>33028.3477656627</v>
      </c>
      <c r="W61" s="10" t="n">
        <f aca="false">J61*((1-K61)-R61)/2</f>
        <v>36557.5711998057</v>
      </c>
      <c r="X61" s="10" t="n">
        <f aca="false">J61*((1-K61)+S61)/2</f>
        <v>33829.9432944084</v>
      </c>
      <c r="Y61" s="10" t="n">
        <f aca="false">J61*((1-K61)-S61)/2</f>
        <v>35755.97567106</v>
      </c>
      <c r="Z61" s="6" t="n">
        <f aca="false">MAX(-(1-K61),MIN(1-K61,(M61+G61)+O61+Assumptions!$B$6*P61/Assumptions!$B$22))</f>
        <v>0.00260748758712746</v>
      </c>
      <c r="AA61" s="10" t="n">
        <f aca="false">B61*((1-K61)+Z61)/2</f>
        <v>4669.88328160086</v>
      </c>
      <c r="AB61" s="10" t="n">
        <f aca="false">B61*((1-K61)-Z61)/2</f>
        <v>4645.4067956205</v>
      </c>
      <c r="AC61" s="10" t="n">
        <f aca="false">J61-B61</f>
        <v>60734.5974933649</v>
      </c>
      <c r="AD61" s="10" t="n">
        <f aca="false">V61-AA61</f>
        <v>28358.4644840618</v>
      </c>
      <c r="AE61" s="10" t="n">
        <f aca="false">W61-AB61</f>
        <v>31912.1644041852</v>
      </c>
      <c r="AF61" s="6" t="n">
        <f aca="false">IF(AC61&gt;0,(AD61-AE61)/AC61,0)</f>
        <v>-0.0585119531007282</v>
      </c>
      <c r="AG61" s="6" t="n">
        <f aca="false">R61-M61</f>
        <v>0.0879889779967622</v>
      </c>
      <c r="AH61" s="2" t="str">
        <f aca="false">IF(V61&gt;W61,"D","R")</f>
        <v>R</v>
      </c>
    </row>
    <row r="62" customFormat="false" ht="15" hidden="false" customHeight="false" outlineLevel="0" collapsed="false">
      <c r="A62" s="2" t="s">
        <v>172</v>
      </c>
      <c r="B62" s="20" t="n">
        <v>3889</v>
      </c>
      <c r="C62" s="20" t="n">
        <v>15492</v>
      </c>
      <c r="D62" s="20" t="n">
        <v>32078</v>
      </c>
      <c r="E62" s="20" t="n">
        <v>7855</v>
      </c>
      <c r="F62" s="20" t="n">
        <v>23930</v>
      </c>
      <c r="G62" s="12" t="n">
        <f aca="false">(Senate!G62-Senate!H62)/Senate!C62-Senate!M62</f>
        <v>0.0697156103968417</v>
      </c>
      <c r="H62" s="12" t="n">
        <f aca="false">Senate!M62</f>
        <v>-0.40014421871081</v>
      </c>
      <c r="I62" s="21" t="n">
        <v>-0.419531494478966</v>
      </c>
      <c r="J62" s="11" t="n">
        <f aca="false">Senate!J62</f>
        <v>37942.6748321111</v>
      </c>
      <c r="K62" s="6" t="n">
        <f aca="false">(D62-E62-F62)/D62</f>
        <v>0.00913398590934597</v>
      </c>
      <c r="L62" s="6" t="n">
        <f aca="false">E62/(E62+F62)</f>
        <v>0.24712914896964</v>
      </c>
      <c r="M62" s="6" t="n">
        <f aca="false">(E62-F62)/D62</f>
        <v>-0.501122264480329</v>
      </c>
      <c r="N62" s="6" t="n">
        <f aca="false">(I62-Assumptions!$B$10)-(M62-Assumptions!$B$9)</f>
        <v>0.0281615427313433</v>
      </c>
      <c r="O62" s="6" t="n">
        <f aca="false">Assumptions!$B$4*N62</f>
        <v>0.0140807713656717</v>
      </c>
      <c r="P62" s="23" t="n">
        <f aca="false">4*L62*(1-L62)</f>
        <v>0.744225330796726</v>
      </c>
      <c r="Q62" s="6" t="n">
        <f aca="false">MAX(-(1-K62),MIN(1-K62,M62+O62+Assumptions!$B$5*P62/Assumptions!$B$22))</f>
        <v>-0.487041493114658</v>
      </c>
      <c r="R62" s="6" t="n">
        <f aca="false">MAX(-(1-K62),MIN(1-K62,M62+O62+Assumptions!$B$6*P62/Assumptions!$B$22))</f>
        <v>-0.440500449914739</v>
      </c>
      <c r="S62" s="6" t="n">
        <f aca="false">MAX(-(1-K62),MIN(1-K62,M62+O62+Assumptions!$B$7*P62/Assumptions!$B$22))</f>
        <v>-0.423148096946134</v>
      </c>
      <c r="T62" s="10" t="n">
        <f aca="false">J62*((1-K62)+Q62)/2</f>
        <v>9558.22498591818</v>
      </c>
      <c r="U62" s="10" t="n">
        <f aca="false">J62*((1-K62)-Q62)/2</f>
        <v>28037.8819889135</v>
      </c>
      <c r="V62" s="10" t="n">
        <f aca="false">J62*((1-K62)+R62)/2</f>
        <v>10441.1708201591</v>
      </c>
      <c r="W62" s="10" t="n">
        <f aca="false">J62*((1-K62)-R62)/2</f>
        <v>27154.9361546726</v>
      </c>
      <c r="X62" s="10" t="n">
        <f aca="false">J62*((1-K62)+S62)/2</f>
        <v>10770.368163289</v>
      </c>
      <c r="Y62" s="10" t="n">
        <f aca="false">J62*((1-K62)-S62)/2</f>
        <v>26825.7388115427</v>
      </c>
      <c r="Z62" s="6" t="n">
        <f aca="false">MAX(-(1-K62),MIN(1-K62,(M62+G62)+O62+Assumptions!$B$6*P62/Assumptions!$B$22))</f>
        <v>-0.370784839517897</v>
      </c>
      <c r="AA62" s="10" t="n">
        <f aca="false">B62*((1-K62)+Z62)/2</f>
        <v>1205.74784395673</v>
      </c>
      <c r="AB62" s="10" t="n">
        <f aca="false">B62*((1-K62)-Z62)/2</f>
        <v>2647.73008484183</v>
      </c>
      <c r="AC62" s="10" t="n">
        <f aca="false">J62-B62</f>
        <v>34053.6748321111</v>
      </c>
      <c r="AD62" s="10" t="n">
        <f aca="false">V62-AA62</f>
        <v>9235.42297620233</v>
      </c>
      <c r="AE62" s="10" t="n">
        <f aca="false">W62-AB62</f>
        <v>24507.2060698308</v>
      </c>
      <c r="AF62" s="6" t="n">
        <f aca="false">IF(AC62&gt;0,(AD62-AE62)/AC62,0)</f>
        <v>-0.448462116612092</v>
      </c>
      <c r="AG62" s="6" t="n">
        <f aca="false">R62-M62</f>
        <v>0.0606218145655902</v>
      </c>
      <c r="AH62" s="2" t="str">
        <f aca="false">IF(V62&gt;W62,"D","R")</f>
        <v>R</v>
      </c>
    </row>
    <row r="63" customFormat="false" ht="15" hidden="false" customHeight="false" outlineLevel="0" collapsed="false">
      <c r="A63" s="2" t="s">
        <v>46</v>
      </c>
      <c r="B63" s="20" t="n">
        <v>12320</v>
      </c>
      <c r="C63" s="20" t="n">
        <v>64403</v>
      </c>
      <c r="D63" s="20" t="n">
        <v>102446</v>
      </c>
      <c r="E63" s="20" t="n">
        <v>27434</v>
      </c>
      <c r="F63" s="20" t="n">
        <v>74116</v>
      </c>
      <c r="G63" s="12" t="n">
        <f aca="false">(Senate!G63-Senate!H63)/Senate!C63-Senate!M63</f>
        <v>-0.0194379266426918</v>
      </c>
      <c r="H63" s="12" t="n">
        <f aca="false">Senate!M63</f>
        <v>-0.325577057131356</v>
      </c>
      <c r="I63" s="21" t="n">
        <v>-0.331083769141187</v>
      </c>
      <c r="J63" s="11" t="n">
        <f aca="false">Senate!J63</f>
        <v>92329.3337328082</v>
      </c>
      <c r="K63" s="6" t="n">
        <f aca="false">(D63-E63-F63)/D63</f>
        <v>0.00874607110087266</v>
      </c>
      <c r="L63" s="6" t="n">
        <f aca="false">E63/(E63+F63)</f>
        <v>0.270152634170359</v>
      </c>
      <c r="M63" s="6" t="n">
        <f aca="false">(E63-F63)/D63</f>
        <v>-0.455674208851493</v>
      </c>
      <c r="N63" s="6" t="n">
        <f aca="false">(I63-Assumptions!$B$10)-(M63-Assumptions!$B$9)</f>
        <v>0.0711612124402857</v>
      </c>
      <c r="O63" s="6" t="n">
        <f aca="false">Assumptions!$B$4*N63</f>
        <v>0.0355806062201429</v>
      </c>
      <c r="P63" s="23" t="n">
        <f aca="false">4*L63*(1-L63)</f>
        <v>0.788680753684702</v>
      </c>
      <c r="Q63" s="6" t="n">
        <f aca="false">MAX(-(1-K63),MIN(1-K63,M63+O63+Assumptions!$B$5*P63/Assumptions!$B$22))</f>
        <v>-0.42009360263135</v>
      </c>
      <c r="R63" s="6" t="n">
        <f aca="false">MAX(-(1-K63),MIN(1-K63,M63+O63+Assumptions!$B$6*P63/Assumptions!$B$22))</f>
        <v>-0.370772485075611</v>
      </c>
      <c r="S63" s="6" t="n">
        <f aca="false">MAX(-(1-K63),MIN(1-K63,M63+O63+Assumptions!$B$7*P63/Assumptions!$B$22))</f>
        <v>-0.352383609756315</v>
      </c>
      <c r="T63" s="10" t="n">
        <f aca="false">J63*((1-K63)+Q63)/2</f>
        <v>26367.4261894586</v>
      </c>
      <c r="U63" s="10" t="n">
        <f aca="false">J63*((1-K63)-Q63)/2</f>
        <v>65154.3886258262</v>
      </c>
      <c r="V63" s="10" t="n">
        <f aca="false">J63*((1-K63)+R63)/2</f>
        <v>28644.3191508981</v>
      </c>
      <c r="W63" s="10" t="n">
        <f aca="false">J63*((1-K63)-R63)/2</f>
        <v>62877.4956643868</v>
      </c>
      <c r="X63" s="10" t="n">
        <f aca="false">J63*((1-K63)+S63)/2</f>
        <v>29493.2354540612</v>
      </c>
      <c r="Y63" s="10" t="n">
        <f aca="false">J63*((1-K63)-S63)/2</f>
        <v>62028.5793612237</v>
      </c>
      <c r="Z63" s="6" t="n">
        <f aca="false">MAX(-(1-K63),MIN(1-K63,(M63+G63)+O63+Assumptions!$B$6*P63/Assumptions!$B$22))</f>
        <v>-0.390210411718302</v>
      </c>
      <c r="AA63" s="10" t="n">
        <f aca="false">B63*((1-K63)+Z63)/2</f>
        <v>3702.42806583388</v>
      </c>
      <c r="AB63" s="10" t="n">
        <f aca="false">B63*((1-K63)-Z63)/2</f>
        <v>8509.82033820337</v>
      </c>
      <c r="AC63" s="10" t="n">
        <f aca="false">J63-B63</f>
        <v>80009.3337328082</v>
      </c>
      <c r="AD63" s="10" t="n">
        <f aca="false">V63-AA63</f>
        <v>24941.8910850642</v>
      </c>
      <c r="AE63" s="10" t="n">
        <f aca="false">W63-AB63</f>
        <v>54367.6753261834</v>
      </c>
      <c r="AF63" s="6" t="n">
        <f aca="false">IF(AC63&gt;0,(AD63-AE63)/AC63,0)</f>
        <v>-0.36777939358159</v>
      </c>
      <c r="AG63" s="6" t="n">
        <f aca="false">R63-M63</f>
        <v>0.0849017237758818</v>
      </c>
      <c r="AH63" s="2" t="str">
        <f aca="false">IF(V63&gt;W63,"D","R")</f>
        <v>R</v>
      </c>
    </row>
    <row r="64" customFormat="false" ht="15" hidden="false" customHeight="false" outlineLevel="0" collapsed="false">
      <c r="A64" s="2" t="s">
        <v>173</v>
      </c>
      <c r="B64" s="20" t="n">
        <v>888</v>
      </c>
      <c r="C64" s="20" t="n">
        <v>4177</v>
      </c>
      <c r="D64" s="20" t="n">
        <v>8739</v>
      </c>
      <c r="E64" s="20" t="n">
        <v>948</v>
      </c>
      <c r="F64" s="20" t="n">
        <v>7734</v>
      </c>
      <c r="G64" s="12" t="n">
        <f aca="false">(Senate!G64-Senate!H64)/Senate!C64-Senate!M64</f>
        <v>0.0136901660352913</v>
      </c>
      <c r="H64" s="12" t="n">
        <f aca="false">Senate!M64</f>
        <v>-0.713235294117647</v>
      </c>
      <c r="I64" s="21" t="n">
        <v>-0.725864909390445</v>
      </c>
      <c r="J64" s="11" t="n">
        <f aca="false">Senate!J64</f>
        <v>8768.56729446261</v>
      </c>
      <c r="K64" s="6" t="n">
        <f aca="false">(D64-E64-F64)/D64</f>
        <v>0.00652248541023</v>
      </c>
      <c r="L64" s="6" t="n">
        <f aca="false">E64/(E64+F64)</f>
        <v>0.109191430545957</v>
      </c>
      <c r="M64" s="6" t="n">
        <f aca="false">(E64-F64)/D64</f>
        <v>-0.776519052523172</v>
      </c>
      <c r="N64" s="6" t="n">
        <f aca="false">(I64-Assumptions!$B$10)-(M64-Assumptions!$B$9)</f>
        <v>-0.00277508413729222</v>
      </c>
      <c r="O64" s="6" t="n">
        <f aca="false">Assumptions!$B$4*N64</f>
        <v>-0.00138754206864611</v>
      </c>
      <c r="P64" s="23" t="n">
        <f aca="false">4*L64*(1-L64)</f>
        <v>0.389074648165138</v>
      </c>
      <c r="Q64" s="6" t="n">
        <f aca="false">MAX(-(1-K64),MIN(1-K64,M64+O64+Assumptions!$B$5*P64/Assumptions!$B$22))</f>
        <v>-0.777906594591818</v>
      </c>
      <c r="R64" s="6" t="n">
        <f aca="false">MAX(-(1-K64),MIN(1-K64,M64+O64+Assumptions!$B$6*P64/Assumptions!$B$22))</f>
        <v>-0.753575334610568</v>
      </c>
      <c r="S64" s="6" t="n">
        <f aca="false">MAX(-(1-K64),MIN(1-K64,M64+O64+Assumptions!$B$7*P64/Assumptions!$B$22))</f>
        <v>-0.744503672646483</v>
      </c>
      <c r="T64" s="10" t="n">
        <f aca="false">J64*((1-K64)+Q64)/2</f>
        <v>945.124059365628</v>
      </c>
      <c r="U64" s="10" t="n">
        <f aca="false">J64*((1-K64)-Q64)/2</f>
        <v>7766.25038285023</v>
      </c>
      <c r="V64" s="10" t="n">
        <f aca="false">J64*((1-K64)+R64)/2</f>
        <v>1051.79920461796</v>
      </c>
      <c r="W64" s="10" t="n">
        <f aca="false">J64*((1-K64)-R64)/2</f>
        <v>7659.5752375979</v>
      </c>
      <c r="X64" s="10" t="n">
        <f aca="false">J64*((1-K64)+S64)/2</f>
        <v>1091.5719438203</v>
      </c>
      <c r="Y64" s="10" t="n">
        <f aca="false">J64*((1-K64)-S64)/2</f>
        <v>7619.80249839555</v>
      </c>
      <c r="Z64" s="6" t="n">
        <f aca="false">MAX(-(1-K64),MIN(1-K64,(M64+G64)+O64+Assumptions!$B$6*P64/Assumptions!$B$22))</f>
        <v>-0.739885168575277</v>
      </c>
      <c r="AA64" s="10" t="n">
        <f aca="false">B64*((1-K64)+Z64)/2</f>
        <v>112.595001630435</v>
      </c>
      <c r="AB64" s="10" t="n">
        <f aca="false">B64*((1-K64)-Z64)/2</f>
        <v>769.613031325281</v>
      </c>
      <c r="AC64" s="10" t="n">
        <f aca="false">J64-B64</f>
        <v>7880.56729446261</v>
      </c>
      <c r="AD64" s="10" t="n">
        <f aca="false">V64-AA64</f>
        <v>939.20420298752</v>
      </c>
      <c r="AE64" s="10" t="n">
        <f aca="false">W64-AB64</f>
        <v>6889.96220627262</v>
      </c>
      <c r="AF64" s="6" t="n">
        <f aca="false">IF(AC64&gt;0,(AD64-AE64)/AC64,0)</f>
        <v>-0.755117973228461</v>
      </c>
      <c r="AG64" s="6" t="n">
        <f aca="false">R64-M64</f>
        <v>0.0229437179126037</v>
      </c>
      <c r="AH64" s="2" t="str">
        <f aca="false">IF(V64&gt;W64,"D","R")</f>
        <v>R</v>
      </c>
    </row>
    <row r="65" customFormat="false" ht="15" hidden="false" customHeight="false" outlineLevel="0" collapsed="false">
      <c r="A65" s="2" t="s">
        <v>38</v>
      </c>
      <c r="B65" s="20" t="n">
        <v>65256</v>
      </c>
      <c r="C65" s="20" t="n">
        <v>283084</v>
      </c>
      <c r="D65" s="20" t="n">
        <v>419884</v>
      </c>
      <c r="E65" s="20" t="n">
        <v>289085</v>
      </c>
      <c r="F65" s="20" t="n">
        <v>128167</v>
      </c>
      <c r="G65" s="12" t="n">
        <f aca="false">(Senate!G65-Senate!H65)/Senate!C65-Senate!M65</f>
        <v>0.0197894584251052</v>
      </c>
      <c r="H65" s="12" t="n">
        <f aca="false">Senate!M65</f>
        <v>0.489755411648795</v>
      </c>
      <c r="I65" s="21" t="n">
        <v>0.448579884088947</v>
      </c>
      <c r="J65" s="11" t="n">
        <f aca="false">Senate!J65</f>
        <v>456795.000565385</v>
      </c>
      <c r="K65" s="6" t="n">
        <f aca="false">(D65-E65-F65)/D65</f>
        <v>0.00626839793847825</v>
      </c>
      <c r="L65" s="6" t="n">
        <f aca="false">E65/(E65+F65)</f>
        <v>0.692830711416602</v>
      </c>
      <c r="M65" s="6" t="n">
        <f aca="false">(E65-F65)/D65</f>
        <v>0.383243943565366</v>
      </c>
      <c r="N65" s="6" t="n">
        <f aca="false">(I65-Assumptions!$B$10)-(M65-Assumptions!$B$9)</f>
        <v>0.0119067132535621</v>
      </c>
      <c r="O65" s="6" t="n">
        <f aca="false">Assumptions!$B$4*N65</f>
        <v>0.00595335662678106</v>
      </c>
      <c r="P65" s="23" t="n">
        <f aca="false">4*L65*(1-L65)</f>
        <v>0.851265266938269</v>
      </c>
      <c r="Q65" s="6" t="n">
        <f aca="false">MAX(-(1-K65),MIN(1-K65,M65+O65+Assumptions!$B$5*P65/Assumptions!$B$22))</f>
        <v>0.389197300192147</v>
      </c>
      <c r="R65" s="6" t="n">
        <f aca="false">MAX(-(1-K65),MIN(1-K65,M65+O65+Assumptions!$B$6*P65/Assumptions!$B$22))</f>
        <v>0.442432216989121</v>
      </c>
      <c r="S65" s="6" t="n">
        <f aca="false">MAX(-(1-K65),MIN(1-K65,M65+O65+Assumptions!$B$7*P65/Assumptions!$B$22))</f>
        <v>0.462280312412066</v>
      </c>
      <c r="T65" s="10" t="n">
        <f aca="false">J65*((1-K65)+Q65)/2</f>
        <v>315857.504343426</v>
      </c>
      <c r="U65" s="10" t="n">
        <f aca="false">J65*((1-K65)-Q65)/2</f>
        <v>138074.123382108</v>
      </c>
      <c r="V65" s="10" t="n">
        <f aca="false">J65*((1-K65)+R65)/2</f>
        <v>328016.226267612</v>
      </c>
      <c r="W65" s="10" t="n">
        <f aca="false">J65*((1-K65)-R65)/2</f>
        <v>125915.401457922</v>
      </c>
      <c r="X65" s="10" t="n">
        <f aca="false">J65*((1-K65)+S65)/2</f>
        <v>332549.481647585</v>
      </c>
      <c r="Y65" s="10" t="n">
        <f aca="false">J65*((1-K65)-S65)/2</f>
        <v>121382.146077949</v>
      </c>
      <c r="Z65" s="6" t="n">
        <f aca="false">MAX(-(1-K65),MIN(1-K65,(M65+G65)+O65+Assumptions!$B$6*P65/Assumptions!$B$22))</f>
        <v>0.462221675414226</v>
      </c>
      <c r="AA65" s="10" t="n">
        <f aca="false">B65*((1-K65)+Z65)/2</f>
        <v>47504.8435374787</v>
      </c>
      <c r="AB65" s="10" t="n">
        <f aca="false">B65*((1-K65)-Z65)/2</f>
        <v>17342.105886648</v>
      </c>
      <c r="AC65" s="10" t="n">
        <f aca="false">J65-B65</f>
        <v>391539.000565385</v>
      </c>
      <c r="AD65" s="10" t="n">
        <f aca="false">V65-AA65</f>
        <v>280511.382730133</v>
      </c>
      <c r="AE65" s="10" t="n">
        <f aca="false">W65-AB65</f>
        <v>108573.295571274</v>
      </c>
      <c r="AF65" s="6" t="n">
        <f aca="false">IF(AC65&gt;0,(AD65-AE65)/AC65,0)</f>
        <v>0.439133999194408</v>
      </c>
      <c r="AG65" s="6" t="n">
        <f aca="false">R65-M65</f>
        <v>0.0591882734237551</v>
      </c>
      <c r="AH65" s="2" t="str">
        <f aca="false">IF(V65&gt;W65,"D","R")</f>
        <v>D</v>
      </c>
    </row>
    <row r="66" customFormat="false" ht="15" hidden="false" customHeight="false" outlineLevel="0" collapsed="false">
      <c r="A66" s="2" t="s">
        <v>174</v>
      </c>
      <c r="B66" s="20" t="n">
        <v>1799</v>
      </c>
      <c r="C66" s="20" t="n">
        <v>7193</v>
      </c>
      <c r="D66" s="20" t="n">
        <v>14086</v>
      </c>
      <c r="E66" s="20" t="n">
        <v>2010</v>
      </c>
      <c r="F66" s="20" t="n">
        <v>11952</v>
      </c>
      <c r="G66" s="12" t="n">
        <f aca="false">(Senate!G66-Senate!H66)/Senate!C66-Senate!M66</f>
        <v>0.0482185472773733</v>
      </c>
      <c r="H66" s="12" t="n">
        <f aca="false">Senate!M66</f>
        <v>-0.616548868422931</v>
      </c>
      <c r="I66" s="21" t="n">
        <v>-0.625669606623018</v>
      </c>
      <c r="J66" s="11" t="n">
        <f aca="false">Senate!J66</f>
        <v>16600.7419276215</v>
      </c>
      <c r="K66" s="6" t="n">
        <f aca="false">(D66-E66-F66)/D66</f>
        <v>0.00880306687491126</v>
      </c>
      <c r="L66" s="6" t="n">
        <f aca="false">E66/(E66+F66)</f>
        <v>0.143962183068328</v>
      </c>
      <c r="M66" s="6" t="n">
        <f aca="false">(E66-F66)/D66</f>
        <v>-0.70580718443845</v>
      </c>
      <c r="N66" s="6" t="n">
        <f aca="false">(I66-Assumptions!$B$10)-(M66-Assumptions!$B$9)</f>
        <v>0.0267083505454119</v>
      </c>
      <c r="O66" s="6" t="n">
        <f aca="false">Assumptions!$B$4*N66</f>
        <v>0.0133541752727059</v>
      </c>
      <c r="P66" s="23" t="n">
        <f aca="false">4*L66*(1-L66)</f>
        <v>0.492948291658118</v>
      </c>
      <c r="Q66" s="6" t="n">
        <f aca="false">MAX(-(1-K66),MIN(1-K66,M66+O66+Assumptions!$B$5*P66/Assumptions!$B$22))</f>
        <v>-0.692453009165744</v>
      </c>
      <c r="R66" s="6" t="n">
        <f aca="false">MAX(-(1-K66),MIN(1-K66,M66+O66+Assumptions!$B$6*P66/Assumptions!$B$22))</f>
        <v>-0.661625883578892</v>
      </c>
      <c r="S66" s="6" t="n">
        <f aca="false">MAX(-(1-K66),MIN(1-K66,M66+O66+Assumptions!$B$7*P66/Assumptions!$B$22))</f>
        <v>-0.650132304419251</v>
      </c>
      <c r="T66" s="10" t="n">
        <f aca="false">J66*((1-K66)+Q66)/2</f>
        <v>2479.68539204703</v>
      </c>
      <c r="U66" s="10" t="n">
        <f aca="false">J66*((1-K66)-Q66)/2</f>
        <v>13974.9190942124</v>
      </c>
      <c r="V66" s="10" t="n">
        <f aca="false">J66*((1-K66)+R66)/2</f>
        <v>2735.56197016588</v>
      </c>
      <c r="W66" s="10" t="n">
        <f aca="false">J66*((1-K66)-R66)/2</f>
        <v>13719.0425160936</v>
      </c>
      <c r="X66" s="10" t="n">
        <f aca="false">J66*((1-K66)+S66)/2</f>
        <v>2830.96294089283</v>
      </c>
      <c r="Y66" s="10" t="n">
        <f aca="false">J66*((1-K66)-S66)/2</f>
        <v>13623.6415453667</v>
      </c>
      <c r="Z66" s="6" t="n">
        <f aca="false">MAX(-(1-K66),MIN(1-K66,(M66+G66)+O66+Assumptions!$B$6*P66/Assumptions!$B$22))</f>
        <v>-0.613407336301519</v>
      </c>
      <c r="AA66" s="10" t="n">
        <f aca="false">B66*((1-K66)+Z66)/2</f>
        <v>339.821742342801</v>
      </c>
      <c r="AB66" s="10" t="n">
        <f aca="false">B66*((1-K66)-Z66)/2</f>
        <v>1443.34154034923</v>
      </c>
      <c r="AC66" s="10" t="n">
        <f aca="false">J66-B66</f>
        <v>14801.7419276215</v>
      </c>
      <c r="AD66" s="10" t="n">
        <f aca="false">V66-AA66</f>
        <v>2395.74022782308</v>
      </c>
      <c r="AE66" s="10" t="n">
        <f aca="false">W66-AB66</f>
        <v>12275.7009757444</v>
      </c>
      <c r="AF66" s="6" t="n">
        <f aca="false">IF(AC66&gt;0,(AD66-AE66)/AC66,0)</f>
        <v>-0.66748635371654</v>
      </c>
      <c r="AG66" s="6" t="n">
        <f aca="false">R66-M66</f>
        <v>0.0441813008595572</v>
      </c>
      <c r="AH66" s="2" t="str">
        <f aca="false">IF(V66&gt;W66,"D","R")</f>
        <v>R</v>
      </c>
    </row>
    <row r="67" customFormat="false" ht="15" hidden="false" customHeight="false" outlineLevel="0" collapsed="false">
      <c r="A67" s="2" t="s">
        <v>175</v>
      </c>
      <c r="B67" s="20" t="n">
        <v>140</v>
      </c>
      <c r="C67" s="20" t="n">
        <v>650</v>
      </c>
      <c r="D67" s="20" t="n">
        <v>1305</v>
      </c>
      <c r="E67" s="20" t="n">
        <v>89</v>
      </c>
      <c r="F67" s="20" t="n">
        <v>1211</v>
      </c>
      <c r="G67" s="12" t="n">
        <f aca="false">(Senate!G67-Senate!H67)/Senate!C67-Senate!M67</f>
        <v>-0.00762696762696768</v>
      </c>
      <c r="H67" s="12" t="n">
        <f aca="false">Senate!M67</f>
        <v>-0.816988416988417</v>
      </c>
      <c r="I67" s="21" t="n">
        <v>-0.838922155688623</v>
      </c>
      <c r="J67" s="11" t="n">
        <f aca="false">Senate!J67</f>
        <v>1321.73902792965</v>
      </c>
      <c r="K67" s="6" t="n">
        <f aca="false">(D67-E67-F67)/D67</f>
        <v>0.00383141762452107</v>
      </c>
      <c r="L67" s="6" t="n">
        <f aca="false">E67/(E67+F67)</f>
        <v>0.0684615384615385</v>
      </c>
      <c r="M67" s="6" t="n">
        <f aca="false">(E67-F67)/D67</f>
        <v>-0.859770114942529</v>
      </c>
      <c r="N67" s="6" t="n">
        <f aca="false">(I67-Assumptions!$B$10)-(M67-Assumptions!$B$9)</f>
        <v>-0.0325812680161134</v>
      </c>
      <c r="O67" s="6" t="n">
        <f aca="false">Assumptions!$B$4*N67</f>
        <v>-0.0162906340080567</v>
      </c>
      <c r="P67" s="23" t="n">
        <f aca="false">4*L67*(1-L67)</f>
        <v>0.255098224852071</v>
      </c>
      <c r="Q67" s="6" t="n">
        <f aca="false">MAX(-(1-K67),MIN(1-K67,M67+O67+Assumptions!$B$5*P67/Assumptions!$B$22))</f>
        <v>-0.876060748950585</v>
      </c>
      <c r="R67" s="6" t="n">
        <f aca="false">MAX(-(1-K67),MIN(1-K67,M67+O67+Assumptions!$B$6*P67/Assumptions!$B$22))</f>
        <v>-0.860107868805599</v>
      </c>
      <c r="S67" s="6" t="n">
        <f aca="false">MAX(-(1-K67),MIN(1-K67,M67+O67+Assumptions!$B$7*P67/Assumptions!$B$22))</f>
        <v>-0.854160000255413</v>
      </c>
      <c r="T67" s="10" t="n">
        <f aca="false">J67*((1-K67)+Q67)/2</f>
        <v>79.3756054988773</v>
      </c>
      <c r="U67" s="10" t="n">
        <f aca="false">J67*((1-K67)-Q67)/2</f>
        <v>1237.29928822414</v>
      </c>
      <c r="V67" s="10" t="n">
        <f aca="false">J67*((1-K67)+R67)/2</f>
        <v>89.9183776466334</v>
      </c>
      <c r="W67" s="10" t="n">
        <f aca="false">J67*((1-K67)-R67)/2</f>
        <v>1226.75651607639</v>
      </c>
      <c r="X67" s="10" t="n">
        <f aca="false">J67*((1-K67)+S67)/2</f>
        <v>93.8491426445215</v>
      </c>
      <c r="Y67" s="10" t="n">
        <f aca="false">J67*((1-K67)-S67)/2</f>
        <v>1222.8257510785</v>
      </c>
      <c r="Z67" s="6" t="n">
        <f aca="false">MAX(-(1-K67),MIN(1-K67,(M67+G67)+O67+Assumptions!$B$6*P67/Assumptions!$B$22))</f>
        <v>-0.867734836432567</v>
      </c>
      <c r="AA67" s="10" t="n">
        <f aca="false">B67*((1-K67)+Z67)/2</f>
        <v>8.99036221600383</v>
      </c>
      <c r="AB67" s="10" t="n">
        <f aca="false">B67*((1-K67)-Z67)/2</f>
        <v>130.473239316563</v>
      </c>
      <c r="AC67" s="10" t="n">
        <f aca="false">J67-B67</f>
        <v>1181.73902792965</v>
      </c>
      <c r="AD67" s="10" t="n">
        <f aca="false">V67-AA67</f>
        <v>80.9280154306295</v>
      </c>
      <c r="AE67" s="10" t="n">
        <f aca="false">W67-AB67</f>
        <v>1096.28327675982</v>
      </c>
      <c r="AF67" s="6" t="n">
        <f aca="false">IF(AC67&gt;0,(AD67-AE67)/AC67,0)</f>
        <v>-0.859204305969356</v>
      </c>
      <c r="AG67" s="6" t="n">
        <f aca="false">R67-M67</f>
        <v>-0.000337753863070556</v>
      </c>
      <c r="AH67" s="2" t="str">
        <f aca="false">IF(V67&gt;W67,"D","R")</f>
        <v>R</v>
      </c>
    </row>
    <row r="68" customFormat="false" ht="15" hidden="false" customHeight="false" outlineLevel="0" collapsed="false">
      <c r="A68" s="2" t="s">
        <v>176</v>
      </c>
      <c r="B68" s="20" t="n">
        <v>5664</v>
      </c>
      <c r="C68" s="20" t="n">
        <v>20722</v>
      </c>
      <c r="D68" s="20" t="n">
        <v>33279</v>
      </c>
      <c r="E68" s="20" t="n">
        <v>10779</v>
      </c>
      <c r="F68" s="20" t="n">
        <v>22245</v>
      </c>
      <c r="G68" s="12" t="n">
        <f aca="false">(Senate!G68-Senate!H68)/Senate!C68-Senate!M68</f>
        <v>0.00828875273400226</v>
      </c>
      <c r="H68" s="12" t="n">
        <f aca="false">Senate!M68</f>
        <v>-0.269219164856384</v>
      </c>
      <c r="I68" s="21" t="n">
        <v>-0.259928948806704</v>
      </c>
      <c r="J68" s="11" t="n">
        <f aca="false">Senate!J68</f>
        <v>42929.6909548753</v>
      </c>
      <c r="K68" s="6" t="n">
        <f aca="false">(D68-E68-F68)/D68</f>
        <v>0.00766248985846931</v>
      </c>
      <c r="L68" s="6" t="n">
        <f aca="false">E68/(E68+F68)</f>
        <v>0.32639898255814</v>
      </c>
      <c r="M68" s="6" t="n">
        <f aca="false">(E68-F68)/D68</f>
        <v>-0.344541602812585</v>
      </c>
      <c r="N68" s="6" t="n">
        <f aca="false">(I68-Assumptions!$B$10)-(M68-Assumptions!$B$9)</f>
        <v>0.0311834267358608</v>
      </c>
      <c r="O68" s="6" t="n">
        <f aca="false">Assumptions!$B$4*N68</f>
        <v>0.0155917133679304</v>
      </c>
      <c r="P68" s="23" t="n">
        <f aca="false">4*L68*(1-L68)</f>
        <v>0.879450746972604</v>
      </c>
      <c r="Q68" s="6" t="n">
        <f aca="false">MAX(-(1-K68),MIN(1-K68,M68+O68+Assumptions!$B$5*P68/Assumptions!$B$22))</f>
        <v>-0.328949889444654</v>
      </c>
      <c r="R68" s="6" t="n">
        <f aca="false">MAX(-(1-K68),MIN(1-K68,M68+O68+Assumptions!$B$6*P68/Assumptions!$B$22))</f>
        <v>-0.273952359109003</v>
      </c>
      <c r="S68" s="6" t="n">
        <f aca="false">MAX(-(1-K68),MIN(1-K68,M68+O68+Assumptions!$B$7*P68/Assumptions!$B$22))</f>
        <v>-0.25344709121704</v>
      </c>
      <c r="T68" s="10" t="n">
        <f aca="false">J68*((1-K68)+Q68)/2</f>
        <v>14239.5127699035</v>
      </c>
      <c r="U68" s="10" t="n">
        <f aca="false">J68*((1-K68)-Q68)/2</f>
        <v>28361.2298634029</v>
      </c>
      <c r="V68" s="10" t="n">
        <f aca="false">J68*((1-K68)+R68)/2</f>
        <v>15420.0262601989</v>
      </c>
      <c r="W68" s="10" t="n">
        <f aca="false">J68*((1-K68)-R68)/2</f>
        <v>27180.7163731074</v>
      </c>
      <c r="X68" s="10" t="n">
        <f aca="false">J68*((1-K68)+S68)/2</f>
        <v>15860.1686669734</v>
      </c>
      <c r="Y68" s="10" t="n">
        <f aca="false">J68*((1-K68)-S68)/2</f>
        <v>26740.573966333</v>
      </c>
      <c r="Z68" s="6" t="n">
        <f aca="false">MAX(-(1-K68),MIN(1-K68,(M68+G68)+O68+Assumptions!$B$6*P68/Assumptions!$B$22))</f>
        <v>-0.265663606375001</v>
      </c>
      <c r="AA68" s="10" t="n">
        <f aca="false">B68*((1-K68)+Z68)/2</f>
        <v>2057.94049546681</v>
      </c>
      <c r="AB68" s="10" t="n">
        <f aca="false">B68*((1-K68)-Z68)/2</f>
        <v>3562.65916197482</v>
      </c>
      <c r="AC68" s="10" t="n">
        <f aca="false">J68-B68</f>
        <v>37265.6909548753</v>
      </c>
      <c r="AD68" s="10" t="n">
        <f aca="false">V68-AA68</f>
        <v>13362.0857647321</v>
      </c>
      <c r="AE68" s="10" t="n">
        <f aca="false">W68-AB68</f>
        <v>23618.0572111326</v>
      </c>
      <c r="AF68" s="6" t="n">
        <f aca="false">IF(AC68&gt;0,(AD68-AE68)/AC68,0)</f>
        <v>-0.275212163886063</v>
      </c>
      <c r="AG68" s="6" t="n">
        <f aca="false">R68-M68</f>
        <v>0.0705892437035811</v>
      </c>
      <c r="AH68" s="2" t="str">
        <f aca="false">IF(V68&gt;W68,"D","R")</f>
        <v>R</v>
      </c>
    </row>
    <row r="69" customFormat="false" ht="15" hidden="false" customHeight="false" outlineLevel="0" collapsed="false">
      <c r="A69" s="2" t="s">
        <v>177</v>
      </c>
      <c r="B69" s="20" t="n">
        <v>1814</v>
      </c>
      <c r="C69" s="20" t="n">
        <v>8704</v>
      </c>
      <c r="D69" s="20" t="n">
        <v>18907</v>
      </c>
      <c r="E69" s="20" t="n">
        <v>2743</v>
      </c>
      <c r="F69" s="20" t="n">
        <v>16003</v>
      </c>
      <c r="G69" s="12" t="n">
        <f aca="false">(Senate!G69-Senate!H69)/Senate!C69-Senate!M69</f>
        <v>0.0432379185955401</v>
      </c>
      <c r="H69" s="12" t="n">
        <f aca="false">Senate!M69</f>
        <v>-0.617341778889658</v>
      </c>
      <c r="I69" s="21" t="n">
        <v>-0.634391074404115</v>
      </c>
      <c r="J69" s="11" t="n">
        <f aca="false">Senate!J69</f>
        <v>18553.9807723534</v>
      </c>
      <c r="K69" s="6" t="n">
        <f aca="false">(D69-E69-F69)/D69</f>
        <v>0.00851536467974824</v>
      </c>
      <c r="L69" s="6" t="n">
        <f aca="false">E69/(E69+F69)</f>
        <v>0.146324549237171</v>
      </c>
      <c r="M69" s="6" t="n">
        <f aca="false">(E69-F69)/D69</f>
        <v>-0.701327550642619</v>
      </c>
      <c r="N69" s="6" t="n">
        <f aca="false">(I69-Assumptions!$B$10)-(M69-Assumptions!$B$9)</f>
        <v>0.0135072489684847</v>
      </c>
      <c r="O69" s="6" t="n">
        <f aca="false">Assumptions!$B$4*N69</f>
        <v>0.00675362448424233</v>
      </c>
      <c r="P69" s="23" t="n">
        <f aca="false">4*L69*(1-L69)</f>
        <v>0.499654702110838</v>
      </c>
      <c r="Q69" s="6" t="n">
        <f aca="false">MAX(-(1-K69),MIN(1-K69,M69+O69+Assumptions!$B$5*P69/Assumptions!$B$22))</f>
        <v>-0.694573926158377</v>
      </c>
      <c r="R69" s="6" t="n">
        <f aca="false">MAX(-(1-K69),MIN(1-K69,M69+O69+Assumptions!$B$6*P69/Assumptions!$B$22))</f>
        <v>-0.663327406974344</v>
      </c>
      <c r="S69" s="6" t="n">
        <f aca="false">MAX(-(1-K69),MIN(1-K69,M69+O69+Assumptions!$B$7*P69/Assumptions!$B$22))</f>
        <v>-0.65167746119224</v>
      </c>
      <c r="T69" s="10" t="n">
        <f aca="false">J69*((1-K69)+Q69)/2</f>
        <v>2754.43779444763</v>
      </c>
      <c r="U69" s="10" t="n">
        <f aca="false">J69*((1-K69)-Q69)/2</f>
        <v>15641.5490653682</v>
      </c>
      <c r="V69" s="10" t="n">
        <f aca="false">J69*((1-K69)+R69)/2</f>
        <v>3044.31145251938</v>
      </c>
      <c r="W69" s="10" t="n">
        <f aca="false">J69*((1-K69)-R69)/2</f>
        <v>15351.6754072964</v>
      </c>
      <c r="X69" s="10" t="n">
        <f aca="false">J69*((1-K69)+S69)/2</f>
        <v>3152.38788753944</v>
      </c>
      <c r="Y69" s="10" t="n">
        <f aca="false">J69*((1-K69)-S69)/2</f>
        <v>15243.5989722764</v>
      </c>
      <c r="Z69" s="6" t="n">
        <f aca="false">MAX(-(1-K69),MIN(1-K69,(M69+G69)+O69+Assumptions!$B$6*P69/Assumptions!$B$22))</f>
        <v>-0.620089488378804</v>
      </c>
      <c r="AA69" s="10" t="n">
        <f aca="false">B69*((1-K69)+Z69)/2</f>
        <v>336.855398275893</v>
      </c>
      <c r="AB69" s="10" t="n">
        <f aca="false">B69*((1-K69)-Z69)/2</f>
        <v>1461.69773019504</v>
      </c>
      <c r="AC69" s="10" t="n">
        <f aca="false">J69-B69</f>
        <v>16739.9807723534</v>
      </c>
      <c r="AD69" s="10" t="n">
        <f aca="false">V69-AA69</f>
        <v>2707.45605424349</v>
      </c>
      <c r="AE69" s="10" t="n">
        <f aca="false">W69-AB69</f>
        <v>13889.9776771014</v>
      </c>
      <c r="AF69" s="6" t="n">
        <f aca="false">IF(AC69&gt;0,(AD69-AE69)/AC69,0)</f>
        <v>-0.668012811659029</v>
      </c>
      <c r="AG69" s="6" t="n">
        <f aca="false">R69-M69</f>
        <v>0.038000143668275</v>
      </c>
      <c r="AH69" s="2" t="str">
        <f aca="false">IF(V69&gt;W69,"D","R")</f>
        <v>R</v>
      </c>
    </row>
    <row r="70" customFormat="false" ht="15" hidden="false" customHeight="false" outlineLevel="0" collapsed="false">
      <c r="A70" s="2" t="s">
        <v>178</v>
      </c>
      <c r="B70" s="20" t="n">
        <v>797</v>
      </c>
      <c r="C70" s="20" t="n">
        <v>4200</v>
      </c>
      <c r="D70" s="20" t="n">
        <v>8341</v>
      </c>
      <c r="E70" s="20" t="n">
        <v>2422</v>
      </c>
      <c r="F70" s="20" t="n">
        <v>5884</v>
      </c>
      <c r="G70" s="12" t="n">
        <f aca="false">(Senate!G70-Senate!H70)/Senate!C70-Senate!M70</f>
        <v>0.0930740670711794</v>
      </c>
      <c r="H70" s="12" t="n">
        <f aca="false">Senate!M70</f>
        <v>-0.368788352785465</v>
      </c>
      <c r="I70" s="21" t="n">
        <v>-0.382067549916029</v>
      </c>
      <c r="J70" s="11" t="n">
        <f aca="false">Senate!J70</f>
        <v>7473.4920998016</v>
      </c>
      <c r="K70" s="6" t="n">
        <f aca="false">(D70-E70-F70)/D70</f>
        <v>0.00419613955161252</v>
      </c>
      <c r="L70" s="6" t="n">
        <f aca="false">E70/(E70+F70)</f>
        <v>0.2915964363111</v>
      </c>
      <c r="M70" s="6" t="n">
        <f aca="false">(E70-F70)/D70</f>
        <v>-0.415058146505215</v>
      </c>
      <c r="N70" s="6" t="n">
        <f aca="false">(I70-Assumptions!$B$10)-(M70-Assumptions!$B$9)</f>
        <v>-0.0204386306808333</v>
      </c>
      <c r="O70" s="6" t="n">
        <f aca="false">Assumptions!$B$4*N70</f>
        <v>-0.0102193153404166</v>
      </c>
      <c r="P70" s="23" t="n">
        <f aca="false">4*L70*(1-L70)</f>
        <v>0.826271818567067</v>
      </c>
      <c r="Q70" s="6" t="n">
        <f aca="false">MAX(-(1-K70),MIN(1-K70,M70+O70+Assumptions!$B$5*P70/Assumptions!$B$22))</f>
        <v>-0.425277461845632</v>
      </c>
      <c r="R70" s="6" t="n">
        <f aca="false">MAX(-(1-K70),MIN(1-K70,M70+O70+Assumptions!$B$6*P70/Assumptions!$B$22))</f>
        <v>-0.373605540975058</v>
      </c>
      <c r="S70" s="6" t="n">
        <f aca="false">MAX(-(1-K70),MIN(1-K70,M70+O70+Assumptions!$B$7*P70/Assumptions!$B$22))</f>
        <v>-0.35434019263165</v>
      </c>
      <c r="T70" s="10" t="n">
        <f aca="false">J70*((1-K70)+Q70)/2</f>
        <v>2131.91226634298</v>
      </c>
      <c r="U70" s="10" t="n">
        <f aca="false">J70*((1-K70)-Q70)/2</f>
        <v>5310.22001766998</v>
      </c>
      <c r="V70" s="10" t="n">
        <f aca="false">J70*((1-K70)+R70)/2</f>
        <v>2324.99711254688</v>
      </c>
      <c r="W70" s="10" t="n">
        <f aca="false">J70*((1-K70)-R70)/2</f>
        <v>5117.13517146608</v>
      </c>
      <c r="X70" s="10" t="n">
        <f aca="false">J70*((1-K70)+S70)/2</f>
        <v>2396.98682686907</v>
      </c>
      <c r="Y70" s="10" t="n">
        <f aca="false">J70*((1-K70)-S70)/2</f>
        <v>5045.14545714388</v>
      </c>
      <c r="Z70" s="6" t="n">
        <f aca="false">MAX(-(1-K70),MIN(1-K70,(M70+G70)+O70+Assumptions!$B$6*P70/Assumptions!$B$22))</f>
        <v>-0.280531473903879</v>
      </c>
      <c r="AA70" s="10" t="n">
        <f aca="false">B70*((1-K70)+Z70)/2</f>
        <v>285.036046037987</v>
      </c>
      <c r="AB70" s="10" t="n">
        <f aca="false">B70*((1-K70)-Z70)/2</f>
        <v>508.619630739378</v>
      </c>
      <c r="AC70" s="10" t="n">
        <f aca="false">J70-B70</f>
        <v>6676.4920998016</v>
      </c>
      <c r="AD70" s="10" t="n">
        <f aca="false">V70-AA70</f>
        <v>2039.96106650889</v>
      </c>
      <c r="AE70" s="10" t="n">
        <f aca="false">W70-AB70</f>
        <v>4608.5155407267</v>
      </c>
      <c r="AF70" s="6" t="n">
        <f aca="false">IF(AC70&gt;0,(AD70-AE70)/AC70,0)</f>
        <v>-0.384716170681028</v>
      </c>
      <c r="AG70" s="6" t="n">
        <f aca="false">R70-M70</f>
        <v>0.0414526055301573</v>
      </c>
      <c r="AH70" s="2" t="str">
        <f aca="false">IF(V70&gt;W70,"D","R")</f>
        <v>R</v>
      </c>
    </row>
    <row r="71" customFormat="false" ht="15" hidden="false" customHeight="false" outlineLevel="0" collapsed="false">
      <c r="A71" s="2" t="s">
        <v>179</v>
      </c>
      <c r="B71" s="20" t="n">
        <v>1772</v>
      </c>
      <c r="C71" s="20" t="n">
        <v>6937</v>
      </c>
      <c r="D71" s="20" t="n">
        <v>10508</v>
      </c>
      <c r="E71" s="20" t="n">
        <v>3060</v>
      </c>
      <c r="F71" s="20" t="n">
        <v>7402</v>
      </c>
      <c r="G71" s="12" t="n">
        <f aca="false">(Senate!G71-Senate!H71)/Senate!C71-Senate!M71</f>
        <v>-0.0588346593964693</v>
      </c>
      <c r="H71" s="12" t="n">
        <f aca="false">Senate!M71</f>
        <v>-0.308326937835764</v>
      </c>
      <c r="I71" s="21" t="n">
        <v>-0.289457218833099</v>
      </c>
      <c r="J71" s="11" t="n">
        <f aca="false">Senate!J71</f>
        <v>12617.9177525142</v>
      </c>
      <c r="K71" s="6" t="n">
        <f aca="false">(D71-E71-F71)/D71</f>
        <v>0.00437761705367339</v>
      </c>
      <c r="L71" s="6" t="n">
        <f aca="false">E71/(E71+F71)</f>
        <v>0.292487096157522</v>
      </c>
      <c r="M71" s="6" t="n">
        <f aca="false">(E71-F71)/D71</f>
        <v>-0.413208983631519</v>
      </c>
      <c r="N71" s="6" t="n">
        <f aca="false">(I71-Assumptions!$B$10)-(M71-Assumptions!$B$9)</f>
        <v>0.0703225375284007</v>
      </c>
      <c r="O71" s="6" t="n">
        <f aca="false">Assumptions!$B$4*N71</f>
        <v>0.0351612687642003</v>
      </c>
      <c r="P71" s="23" t="n">
        <f aca="false">4*L71*(1-L71)</f>
        <v>0.827753578955451</v>
      </c>
      <c r="Q71" s="6" t="n">
        <f aca="false">MAX(-(1-K71),MIN(1-K71,M71+O71+Assumptions!$B$5*P71/Assumptions!$B$22))</f>
        <v>-0.378047714867319</v>
      </c>
      <c r="R71" s="6" t="n">
        <f aca="false">MAX(-(1-K71),MIN(1-K71,M71+O71+Assumptions!$B$6*P71/Assumptions!$B$22))</f>
        <v>-0.32628313029478</v>
      </c>
      <c r="S71" s="6" t="n">
        <f aca="false">MAX(-(1-K71),MIN(1-K71,M71+O71+Assumptions!$B$7*P71/Assumptions!$B$22))</f>
        <v>-0.306983233235801</v>
      </c>
      <c r="T71" s="10" t="n">
        <f aca="false">J71*((1-K71)+Q71)/2</f>
        <v>3896.25318392858</v>
      </c>
      <c r="U71" s="10" t="n">
        <f aca="false">J71*((1-K71)-Q71)/2</f>
        <v>8666.42815665033</v>
      </c>
      <c r="V71" s="10" t="n">
        <f aca="false">J71*((1-K71)+R71)/2</f>
        <v>4222.83381924326</v>
      </c>
      <c r="W71" s="10" t="n">
        <f aca="false">J71*((1-K71)-R71)/2</f>
        <v>8339.84752133565</v>
      </c>
      <c r="X71" s="10" t="n">
        <f aca="false">J71*((1-K71)+S71)/2</f>
        <v>4344.59607610435</v>
      </c>
      <c r="Y71" s="10" t="n">
        <f aca="false">J71*((1-K71)-S71)/2</f>
        <v>8218.08526447456</v>
      </c>
      <c r="Z71" s="6" t="n">
        <f aca="false">MAX(-(1-K71),MIN(1-K71,(M71+G71)+O71+Assumptions!$B$6*P71/Assumptions!$B$22))</f>
        <v>-0.385117789691249</v>
      </c>
      <c r="AA71" s="10" t="n">
        <f aca="false">B71*((1-K71)+Z71)/2</f>
        <v>540.907069623999</v>
      </c>
      <c r="AB71" s="10" t="n">
        <f aca="false">B71*((1-K71)-Z71)/2</f>
        <v>1223.33579295689</v>
      </c>
      <c r="AC71" s="10" t="n">
        <f aca="false">J71-B71</f>
        <v>10845.9177525142</v>
      </c>
      <c r="AD71" s="10" t="n">
        <f aca="false">V71-AA71</f>
        <v>3681.92674961926</v>
      </c>
      <c r="AE71" s="10" t="n">
        <f aca="false">W71-AB71</f>
        <v>7116.51172837876</v>
      </c>
      <c r="AF71" s="6" t="n">
        <f aca="false">IF(AC71&gt;0,(AD71-AE71)/AC71,0)</f>
        <v>-0.31667075642016</v>
      </c>
      <c r="AG71" s="6" t="n">
        <f aca="false">R71-M71</f>
        <v>0.0869258533367392</v>
      </c>
      <c r="AH71" s="2" t="str">
        <f aca="false">IF(V71&gt;W71,"D","R")</f>
        <v>R</v>
      </c>
    </row>
    <row r="72" customFormat="false" ht="15" hidden="false" customHeight="false" outlineLevel="0" collapsed="false">
      <c r="A72" s="2" t="s">
        <v>41</v>
      </c>
      <c r="B72" s="20" t="n">
        <v>39320</v>
      </c>
      <c r="C72" s="20" t="n">
        <v>172432</v>
      </c>
      <c r="D72" s="20" t="n">
        <v>299482</v>
      </c>
      <c r="E72" s="20" t="n">
        <v>164051</v>
      </c>
      <c r="F72" s="20" t="n">
        <v>133076</v>
      </c>
      <c r="G72" s="12" t="n">
        <f aca="false">(Senate!G72-Senate!H72)/Senate!C72-Senate!M72</f>
        <v>0.0599956896467609</v>
      </c>
      <c r="H72" s="12" t="n">
        <f aca="false">Senate!M72</f>
        <v>0.203545880363446</v>
      </c>
      <c r="I72" s="21" t="n">
        <v>0.165127495655853</v>
      </c>
      <c r="J72" s="11" t="n">
        <f aca="false">Senate!J72</f>
        <v>322051.729757228</v>
      </c>
      <c r="K72" s="6" t="n">
        <f aca="false">(D72-E72-F72)/D72</f>
        <v>0.00786357777762937</v>
      </c>
      <c r="L72" s="6" t="n">
        <f aca="false">E72/(E72+F72)</f>
        <v>0.552124175857462</v>
      </c>
      <c r="M72" s="6" t="n">
        <f aca="false">(E72-F72)/D72</f>
        <v>0.103428586693023</v>
      </c>
      <c r="N72" s="6" t="n">
        <f aca="false">(I72-Assumptions!$B$10)-(M72-Assumptions!$B$9)</f>
        <v>0.0082696816928105</v>
      </c>
      <c r="O72" s="6" t="n">
        <f aca="false">Assumptions!$B$4*N72</f>
        <v>0.00413484084640525</v>
      </c>
      <c r="P72" s="23" t="n">
        <f aca="false">4*L72*(1-L72)</f>
        <v>0.989132281164722</v>
      </c>
      <c r="Q72" s="6" t="n">
        <f aca="false">MAX(-(1-K72),MIN(1-K72,M72+O72+Assumptions!$B$5*P72/Assumptions!$B$22))</f>
        <v>0.107563427539429</v>
      </c>
      <c r="R72" s="6" t="n">
        <f aca="false">MAX(-(1-K72),MIN(1-K72,M72+O72+Assumptions!$B$6*P72/Assumptions!$B$22))</f>
        <v>0.169420027043827</v>
      </c>
      <c r="S72" s="6" t="n">
        <f aca="false">MAX(-(1-K72),MIN(1-K72,M72+O72+Assumptions!$B$7*P72/Assumptions!$B$22))</f>
        <v>0.192482628873083</v>
      </c>
      <c r="T72" s="10" t="n">
        <f aca="false">J72*((1-K72)+Q72)/2</f>
        <v>177080.119414776</v>
      </c>
      <c r="U72" s="10" t="n">
        <f aca="false">J72*((1-K72)-Q72)/2</f>
        <v>142439.131517086</v>
      </c>
      <c r="V72" s="10" t="n">
        <f aca="false">J72*((1-K72)+R72)/2</f>
        <v>187040.631848421</v>
      </c>
      <c r="W72" s="10" t="n">
        <f aca="false">J72*((1-K72)-R72)/2</f>
        <v>132478.619083441</v>
      </c>
      <c r="X72" s="10" t="n">
        <f aca="false">J72*((1-K72)+S72)/2</f>
        <v>190754.307254329</v>
      </c>
      <c r="Y72" s="10" t="n">
        <f aca="false">J72*((1-K72)-S72)/2</f>
        <v>128764.943677534</v>
      </c>
      <c r="Z72" s="6" t="n">
        <f aca="false">MAX(-(1-K72),MIN(1-K72,(M72+G72)+O72+Assumptions!$B$6*P72/Assumptions!$B$22))</f>
        <v>0.229415716690588</v>
      </c>
      <c r="AA72" s="10" t="n">
        <f aca="false">B72*((1-K72)+Z72)/2</f>
        <v>24015.7150510288</v>
      </c>
      <c r="AB72" s="10" t="n">
        <f aca="false">B72*((1-K72)-Z72)/2</f>
        <v>14995.0890707549</v>
      </c>
      <c r="AC72" s="10" t="n">
        <f aca="false">J72-B72</f>
        <v>282731.729757228</v>
      </c>
      <c r="AD72" s="10" t="n">
        <f aca="false">V72-AA72</f>
        <v>163024.916797393</v>
      </c>
      <c r="AE72" s="10" t="n">
        <f aca="false">W72-AB72</f>
        <v>117483.530012686</v>
      </c>
      <c r="AF72" s="6" t="n">
        <f aca="false">IF(AC72&gt;0,(AD72-AE72)/AC72,0)</f>
        <v>0.161076320736309</v>
      </c>
      <c r="AG72" s="6" t="n">
        <f aca="false">R72-M72</f>
        <v>0.0659914403508034</v>
      </c>
      <c r="AH72" s="2" t="str">
        <f aca="false">IF(V72&gt;W72,"D","R")</f>
        <v>D</v>
      </c>
    </row>
    <row r="73" customFormat="false" ht="15" hidden="false" customHeight="false" outlineLevel="0" collapsed="false">
      <c r="A73" s="2" t="s">
        <v>180</v>
      </c>
      <c r="B73" s="20" t="n">
        <v>2142</v>
      </c>
      <c r="C73" s="20" t="n">
        <v>11135</v>
      </c>
      <c r="D73" s="20" t="n">
        <v>16990</v>
      </c>
      <c r="E73" s="20" t="n">
        <v>2322</v>
      </c>
      <c r="F73" s="20" t="n">
        <v>14513</v>
      </c>
      <c r="G73" s="12" t="n">
        <f aca="false">(Senate!G73-Senate!H73)/Senate!C73-Senate!M73</f>
        <v>-0.00813994252761918</v>
      </c>
      <c r="H73" s="12" t="n">
        <f aca="false">Senate!M73</f>
        <v>-0.629489154912884</v>
      </c>
      <c r="I73" s="21" t="n">
        <v>-0.648883161512028</v>
      </c>
      <c r="J73" s="11" t="n">
        <f aca="false">Senate!J73</f>
        <v>15381.8494491575</v>
      </c>
      <c r="K73" s="6" t="n">
        <f aca="false">(D73-E73-F73)/D73</f>
        <v>0.00912301353737493</v>
      </c>
      <c r="L73" s="6" t="n">
        <f aca="false">E73/(E73+F73)</f>
        <v>0.137926937926938</v>
      </c>
      <c r="M73" s="6" t="n">
        <f aca="false">(E73-F73)/D73</f>
        <v>-0.717539729252501</v>
      </c>
      <c r="N73" s="6" t="n">
        <f aca="false">(I73-Assumptions!$B$10)-(M73-Assumptions!$B$9)</f>
        <v>0.0152273404704545</v>
      </c>
      <c r="O73" s="6" t="n">
        <f aca="false">Assumptions!$B$4*N73</f>
        <v>0.00761367023522724</v>
      </c>
      <c r="P73" s="23" t="n">
        <f aca="false">4*L73*(1-L73)</f>
        <v>0.475612390884146</v>
      </c>
      <c r="Q73" s="6" t="n">
        <f aca="false">MAX(-(1-K73),MIN(1-K73,M73+O73+Assumptions!$B$5*P73/Assumptions!$B$22))</f>
        <v>-0.709926059017274</v>
      </c>
      <c r="R73" s="6" t="n">
        <f aca="false">MAX(-(1-K73),MIN(1-K73,M73+O73+Assumptions!$B$6*P73/Assumptions!$B$22))</f>
        <v>-0.680183055232576</v>
      </c>
      <c r="S73" s="6" t="n">
        <f aca="false">MAX(-(1-K73),MIN(1-K73,M73+O73+Assumptions!$B$7*P73/Assumptions!$B$22))</f>
        <v>-0.669093679822539</v>
      </c>
      <c r="T73" s="10" t="n">
        <f aca="false">J73*((1-K73)+Q73)/2</f>
        <v>2160.77243428278</v>
      </c>
      <c r="U73" s="10" t="n">
        <f aca="false">J73*((1-K73)-Q73)/2</f>
        <v>13080.7481941202</v>
      </c>
      <c r="V73" s="10" t="n">
        <f aca="false">J73*((1-K73)+R73)/2</f>
        <v>2389.52363747376</v>
      </c>
      <c r="W73" s="10" t="n">
        <f aca="false">J73*((1-K73)-R73)/2</f>
        <v>12851.9969909292</v>
      </c>
      <c r="X73" s="10" t="n">
        <f aca="false">J73*((1-K73)+S73)/2</f>
        <v>2474.81118899495</v>
      </c>
      <c r="Y73" s="10" t="n">
        <f aca="false">J73*((1-K73)-S73)/2</f>
        <v>12766.7094394081</v>
      </c>
      <c r="Z73" s="6" t="n">
        <f aca="false">MAX(-(1-K73),MIN(1-K73,(M73+G73)+O73+Assumptions!$B$6*P73/Assumptions!$B$22))</f>
        <v>-0.688322997760195</v>
      </c>
      <c r="AA73" s="10" t="n">
        <f aca="false">B73*((1-K73)+Z73)/2</f>
        <v>324.035321900303</v>
      </c>
      <c r="AB73" s="10" t="n">
        <f aca="false">B73*((1-K73)-Z73)/2</f>
        <v>1798.42318310264</v>
      </c>
      <c r="AC73" s="10" t="n">
        <f aca="false">J73-B73</f>
        <v>13239.8494491575</v>
      </c>
      <c r="AD73" s="10" t="n">
        <f aca="false">V73-AA73</f>
        <v>2065.48831557346</v>
      </c>
      <c r="AE73" s="10" t="n">
        <f aca="false">W73-AB73</f>
        <v>11053.5738078266</v>
      </c>
      <c r="AF73" s="6" t="n">
        <f aca="false">IF(AC73&gt;0,(AD73-AE73)/AC73,0)</f>
        <v>-0.678866140190519</v>
      </c>
      <c r="AG73" s="6" t="n">
        <f aca="false">R73-M73</f>
        <v>0.0373566740199258</v>
      </c>
      <c r="AH73" s="2" t="str">
        <f aca="false">IF(V73&gt;W73,"D","R")</f>
        <v>R</v>
      </c>
    </row>
    <row r="74" customFormat="false" ht="15" hidden="false" customHeight="false" outlineLevel="0" collapsed="false">
      <c r="A74" s="2" t="s">
        <v>47</v>
      </c>
      <c r="B74" s="20" t="n">
        <v>10511</v>
      </c>
      <c r="C74" s="20" t="n">
        <v>43579</v>
      </c>
      <c r="D74" s="20" t="n">
        <v>73516</v>
      </c>
      <c r="E74" s="20" t="n">
        <v>16299</v>
      </c>
      <c r="F74" s="20" t="n">
        <v>56573</v>
      </c>
      <c r="G74" s="12" t="n">
        <f aca="false">(Senate!G74-Senate!H74)/Senate!C74-Senate!M74</f>
        <v>-0.0209586401320946</v>
      </c>
      <c r="H74" s="12" t="n">
        <f aca="false">Senate!M74</f>
        <v>-0.444449010341757</v>
      </c>
      <c r="I74" s="21" t="n">
        <v>-0.437802163317741</v>
      </c>
      <c r="J74" s="11" t="n">
        <f aca="false">Senate!J74</f>
        <v>83441.2204201663</v>
      </c>
      <c r="K74" s="6" t="n">
        <f aca="false">(D74-E74-F74)/D74</f>
        <v>0.00875999782360303</v>
      </c>
      <c r="L74" s="6" t="n">
        <f aca="false">E74/(E74+F74)</f>
        <v>0.223666154352838</v>
      </c>
      <c r="M74" s="6" t="n">
        <f aca="false">(E74-F74)/D74</f>
        <v>-0.54782632352141</v>
      </c>
      <c r="N74" s="6" t="n">
        <f aca="false">(I74-Assumptions!$B$10)-(M74-Assumptions!$B$9)</f>
        <v>0.0565949329336498</v>
      </c>
      <c r="O74" s="6" t="n">
        <f aca="false">Assumptions!$B$4*N74</f>
        <v>0.0282974664668249</v>
      </c>
      <c r="P74" s="23" t="n">
        <f aca="false">4*L74*(1-L74)</f>
        <v>0.694558422999401</v>
      </c>
      <c r="Q74" s="6" t="n">
        <f aca="false">MAX(-(1-K74),MIN(1-K74,M74+O74+Assumptions!$B$5*P74/Assumptions!$B$22))</f>
        <v>-0.519528857054585</v>
      </c>
      <c r="R74" s="6" t="n">
        <f aca="false">MAX(-(1-K74),MIN(1-K74,M74+O74+Assumptions!$B$6*P74/Assumptions!$B$22))</f>
        <v>-0.476093794806601</v>
      </c>
      <c r="S74" s="6" t="n">
        <f aca="false">MAX(-(1-K74),MIN(1-K74,M74+O74+Assumptions!$B$7*P74/Assumptions!$B$22))</f>
        <v>-0.459899475136911</v>
      </c>
      <c r="T74" s="10" t="n">
        <f aca="false">J74*((1-K74)+Q74)/2</f>
        <v>19680.0768173791</v>
      </c>
      <c r="U74" s="10" t="n">
        <f aca="false">J74*((1-K74)-Q74)/2</f>
        <v>63030.1986935078</v>
      </c>
      <c r="V74" s="10" t="n">
        <f aca="false">J74*((1-K74)+R74)/2</f>
        <v>21492.2141188779</v>
      </c>
      <c r="W74" s="10" t="n">
        <f aca="false">J74*((1-K74)-R74)/2</f>
        <v>61218.061392009</v>
      </c>
      <c r="X74" s="10" t="n">
        <f aca="false">J74*((1-K74)+S74)/2</f>
        <v>22167.8510174346</v>
      </c>
      <c r="Y74" s="10" t="n">
        <f aca="false">J74*((1-K74)-S74)/2</f>
        <v>60542.4244934523</v>
      </c>
      <c r="Z74" s="6" t="n">
        <f aca="false">MAX(-(1-K74),MIN(1-K74,(M74+G74)+O74+Assumptions!$B$6*P74/Assumptions!$B$22))</f>
        <v>-0.497052434938696</v>
      </c>
      <c r="AA74" s="10" t="n">
        <f aca="false">B74*((1-K74)+Z74)/2</f>
        <v>2597.20275961774</v>
      </c>
      <c r="AB74" s="10" t="n">
        <f aca="false">B74*((1-K74)-Z74)/2</f>
        <v>7821.72090325837</v>
      </c>
      <c r="AC74" s="10" t="n">
        <f aca="false">J74-B74</f>
        <v>72930.2204201663</v>
      </c>
      <c r="AD74" s="10" t="n">
        <f aca="false">V74-AA74</f>
        <v>18895.0113592602</v>
      </c>
      <c r="AE74" s="10" t="n">
        <f aca="false">W74-AB74</f>
        <v>53396.3404887506</v>
      </c>
      <c r="AF74" s="6" t="n">
        <f aca="false">IF(AC74&gt;0,(AD74-AE74)/AC74,0)</f>
        <v>-0.473073150344549</v>
      </c>
      <c r="AG74" s="6" t="n">
        <f aca="false">R74-M74</f>
        <v>0.0717325287148092</v>
      </c>
      <c r="AH74" s="2" t="str">
        <f aca="false">IF(V74&gt;W74,"D","R")</f>
        <v>R</v>
      </c>
    </row>
    <row r="75" customFormat="false" ht="15" hidden="false" customHeight="false" outlineLevel="0" collapsed="false">
      <c r="A75" s="2" t="s">
        <v>181</v>
      </c>
      <c r="B75" s="20" t="n">
        <v>425</v>
      </c>
      <c r="C75" s="20" t="n">
        <v>1724</v>
      </c>
      <c r="D75" s="20" t="n">
        <v>3402</v>
      </c>
      <c r="E75" s="20" t="n">
        <v>2313</v>
      </c>
      <c r="F75" s="20" t="n">
        <v>1073</v>
      </c>
      <c r="G75" s="12" t="n">
        <f aca="false">(Senate!G75-Senate!H75)/Senate!C75-Senate!M75</f>
        <v>-0.0530304688526025</v>
      </c>
      <c r="H75" s="12" t="n">
        <f aca="false">Senate!M75</f>
        <v>0.408018867924528</v>
      </c>
      <c r="I75" s="21" t="n">
        <v>0.35377358490566</v>
      </c>
      <c r="J75" s="11" t="n">
        <f aca="false">Senate!J75</f>
        <v>3962.49546882721</v>
      </c>
      <c r="K75" s="6" t="n">
        <f aca="false">(D75-E75-F75)/D75</f>
        <v>0.00470311581422693</v>
      </c>
      <c r="L75" s="6" t="n">
        <f aca="false">E75/(E75+F75)</f>
        <v>0.683106910809214</v>
      </c>
      <c r="M75" s="6" t="n">
        <f aca="false">(E75-F75)/D75</f>
        <v>0.364491475602587</v>
      </c>
      <c r="N75" s="6" t="n">
        <f aca="false">(I75-Assumptions!$B$10)-(M75-Assumptions!$B$9)</f>
        <v>-0.0641471179669458</v>
      </c>
      <c r="O75" s="6" t="n">
        <f aca="false">Assumptions!$B$4*N75</f>
        <v>-0.0320735589834729</v>
      </c>
      <c r="P75" s="23" t="n">
        <f aca="false">4*L75*(1-L75)</f>
        <v>0.865887436855626</v>
      </c>
      <c r="Q75" s="6" t="n">
        <f aca="false">MAX(-(1-K75),MIN(1-K75,M75+O75+Assumptions!$B$5*P75/Assumptions!$B$22))</f>
        <v>0.332417916619114</v>
      </c>
      <c r="R75" s="6" t="n">
        <f aca="false">MAX(-(1-K75),MIN(1-K75,M75+O75+Assumptions!$B$6*P75/Assumptions!$B$22))</f>
        <v>0.386567248733115</v>
      </c>
      <c r="S75" s="6" t="n">
        <f aca="false">MAX(-(1-K75),MIN(1-K75,M75+O75+Assumptions!$B$7*P75/Assumptions!$B$22))</f>
        <v>0.406756274574676</v>
      </c>
      <c r="T75" s="10" t="n">
        <f aca="false">J75*((1-K75)+Q75)/2</f>
        <v>2630.5319410421</v>
      </c>
      <c r="U75" s="10" t="n">
        <f aca="false">J75*((1-K75)-Q75)/2</f>
        <v>1313.32745268187</v>
      </c>
      <c r="V75" s="10" t="n">
        <f aca="false">J75*((1-K75)+R75)/2</f>
        <v>2737.81518261297</v>
      </c>
      <c r="W75" s="10" t="n">
        <f aca="false">J75*((1-K75)-R75)/2</f>
        <v>1206.044211111</v>
      </c>
      <c r="X75" s="10" t="n">
        <f aca="false">J75*((1-K75)+S75)/2</f>
        <v>2777.81464432158</v>
      </c>
      <c r="Y75" s="10" t="n">
        <f aca="false">J75*((1-K75)-S75)/2</f>
        <v>1166.04474940239</v>
      </c>
      <c r="Z75" s="6" t="n">
        <f aca="false">MAX(-(1-K75),MIN(1-K75,(M75+G75)+O75+Assumptions!$B$6*P75/Assumptions!$B$22))</f>
        <v>0.333536779880513</v>
      </c>
      <c r="AA75" s="10" t="n">
        <f aca="false">B75*((1-K75)+Z75)/2</f>
        <v>282.377153614086</v>
      </c>
      <c r="AB75" s="10" t="n">
        <f aca="false">B75*((1-K75)-Z75)/2</f>
        <v>140.624022164868</v>
      </c>
      <c r="AC75" s="10" t="n">
        <f aca="false">J75-B75</f>
        <v>3537.49546882721</v>
      </c>
      <c r="AD75" s="10" t="n">
        <f aca="false">V75-AA75</f>
        <v>2455.43802899888</v>
      </c>
      <c r="AE75" s="10" t="n">
        <f aca="false">W75-AB75</f>
        <v>1065.42018894613</v>
      </c>
      <c r="AF75" s="6" t="n">
        <f aca="false">IF(AC75&gt;0,(AD75-AE75)/AC75,0)</f>
        <v>0.392938408628856</v>
      </c>
      <c r="AG75" s="6" t="n">
        <f aca="false">R75-M75</f>
        <v>0.0220757731305284</v>
      </c>
      <c r="AH75" s="2" t="str">
        <f aca="false">IF(V75&gt;W75,"D","R")</f>
        <v>D</v>
      </c>
    </row>
    <row r="76" customFormat="false" ht="15" hidden="false" customHeight="false" outlineLevel="0" collapsed="false">
      <c r="A76" s="2" t="s">
        <v>182</v>
      </c>
      <c r="B76" s="20" t="n">
        <v>970</v>
      </c>
      <c r="C76" s="20" t="n">
        <v>5042</v>
      </c>
      <c r="D76" s="20" t="n">
        <v>11651</v>
      </c>
      <c r="E76" s="20" t="n">
        <v>1166</v>
      </c>
      <c r="F76" s="20" t="n">
        <v>10398</v>
      </c>
      <c r="G76" s="12" t="n">
        <f aca="false">(Senate!G76-Senate!H76)/Senate!C76-Senate!M76</f>
        <v>0.0430940171554202</v>
      </c>
      <c r="H76" s="12" t="n">
        <f aca="false">Senate!M76</f>
        <v>-0.715049590340664</v>
      </c>
      <c r="I76" s="21" t="n">
        <v>-0.743950134441457</v>
      </c>
      <c r="J76" s="11" t="n">
        <f aca="false">Senate!J76</f>
        <v>10570.6309911102</v>
      </c>
      <c r="K76" s="6" t="n">
        <f aca="false">(D76-E76-F76)/D76</f>
        <v>0.00746717019998283</v>
      </c>
      <c r="L76" s="6" t="n">
        <f aca="false">E76/(E76+F76)</f>
        <v>0.100830162573504</v>
      </c>
      <c r="M76" s="6" t="n">
        <f aca="false">(E76-F76)/D76</f>
        <v>-0.792378336623466</v>
      </c>
      <c r="N76" s="6" t="n">
        <f aca="false">(I76-Assumptions!$B$10)-(M76-Assumptions!$B$9)</f>
        <v>-0.00500102508801048</v>
      </c>
      <c r="O76" s="6" t="n">
        <f aca="false">Assumptions!$B$4*N76</f>
        <v>-0.00250051254400524</v>
      </c>
      <c r="P76" s="23" t="n">
        <f aca="false">4*L76*(1-L76)</f>
        <v>0.362653763555619</v>
      </c>
      <c r="Q76" s="6" t="n">
        <f aca="false">MAX(-(1-K76),MIN(1-K76,M76+O76+Assumptions!$B$5*P76/Assumptions!$B$22))</f>
        <v>-0.794878849167471</v>
      </c>
      <c r="R76" s="6" t="n">
        <f aca="false">MAX(-(1-K76),MIN(1-K76,M76+O76+Assumptions!$B$6*P76/Assumptions!$B$22))</f>
        <v>-0.772199851587281</v>
      </c>
      <c r="S76" s="6" t="n">
        <f aca="false">MAX(-(1-K76),MIN(1-K76,M76+O76+Assumptions!$B$7*P76/Assumptions!$B$22))</f>
        <v>-0.763744218796775</v>
      </c>
      <c r="T76" s="10" t="n">
        <f aca="false">J76*((1-K76)+Q76)/2</f>
        <v>1044.66364659534</v>
      </c>
      <c r="U76" s="10" t="n">
        <f aca="false">J76*((1-K76)-Q76)/2</f>
        <v>9447.03464378302</v>
      </c>
      <c r="V76" s="10" t="n">
        <f aca="false">J76*((1-K76)+R76)/2</f>
        <v>1164.52930392958</v>
      </c>
      <c r="W76" s="10" t="n">
        <f aca="false">J76*((1-K76)-R76)/2</f>
        <v>9327.16898644879</v>
      </c>
      <c r="X76" s="10" t="n">
        <f aca="false">J76*((1-K76)+S76)/2</f>
        <v>1209.21999094197</v>
      </c>
      <c r="Y76" s="10" t="n">
        <f aca="false">J76*((1-K76)-S76)/2</f>
        <v>9282.4782994364</v>
      </c>
      <c r="Z76" s="6" t="n">
        <f aca="false">MAX(-(1-K76),MIN(1-K76,(M76+G76)+O76+Assumptions!$B$6*P76/Assumptions!$B$22))</f>
        <v>-0.729105834431861</v>
      </c>
      <c r="AA76" s="10" t="n">
        <f aca="false">B76*((1-K76)+Z76)/2</f>
        <v>127.762092753556</v>
      </c>
      <c r="AB76" s="10" t="n">
        <f aca="false">B76*((1-K76)-Z76)/2</f>
        <v>834.994752152461</v>
      </c>
      <c r="AC76" s="10" t="n">
        <f aca="false">J76-B76</f>
        <v>9600.6309911102</v>
      </c>
      <c r="AD76" s="10" t="n">
        <f aca="false">V76-AA76</f>
        <v>1036.76721117602</v>
      </c>
      <c r="AE76" s="10" t="n">
        <f aca="false">W76-AB76</f>
        <v>8492.17423429633</v>
      </c>
      <c r="AF76" s="6" t="n">
        <f aca="false">IF(AC76&gt;0,(AD76-AE76)/AC76,0)</f>
        <v>-0.776553856722929</v>
      </c>
      <c r="AG76" s="6" t="n">
        <f aca="false">R76-M76</f>
        <v>0.0201784850361849</v>
      </c>
      <c r="AH76" s="2" t="str">
        <f aca="false">IF(V76&gt;W76,"D","R")</f>
        <v>R</v>
      </c>
    </row>
    <row r="77" customFormat="false" ht="15" hidden="false" customHeight="false" outlineLevel="0" collapsed="false">
      <c r="A77" s="2" t="s">
        <v>183</v>
      </c>
      <c r="B77" s="20" t="n">
        <v>1718</v>
      </c>
      <c r="C77" s="20" t="n">
        <v>7792</v>
      </c>
      <c r="D77" s="20" t="n">
        <v>17039</v>
      </c>
      <c r="E77" s="20" t="n">
        <v>4008</v>
      </c>
      <c r="F77" s="20" t="n">
        <v>12924</v>
      </c>
      <c r="G77" s="12" t="n">
        <f aca="false">(Senate!G77-Senate!H77)/Senate!C77-Senate!M77</f>
        <v>0.076554888046995</v>
      </c>
      <c r="H77" s="12" t="n">
        <f aca="false">Senate!M77</f>
        <v>-0.443854682708186</v>
      </c>
      <c r="I77" s="21" t="n">
        <v>-0.461101418154163</v>
      </c>
      <c r="J77" s="11" t="n">
        <f aca="false">Senate!J77</f>
        <v>17715.7233616812</v>
      </c>
      <c r="K77" s="6" t="n">
        <f aca="false">(D77-E77-F77)/D77</f>
        <v>0.00627971125066025</v>
      </c>
      <c r="L77" s="6" t="n">
        <f aca="false">E77/(E77+F77)</f>
        <v>0.236711552090716</v>
      </c>
      <c r="M77" s="6" t="n">
        <f aca="false">(E77-F77)/D77</f>
        <v>-0.523270144961559</v>
      </c>
      <c r="N77" s="6" t="n">
        <f aca="false">(I77-Assumptions!$B$10)-(M77-Assumptions!$B$9)</f>
        <v>0.00873949953737657</v>
      </c>
      <c r="O77" s="6" t="n">
        <f aca="false">Assumptions!$B$4*N77</f>
        <v>0.00436974976868829</v>
      </c>
      <c r="P77" s="23" t="n">
        <f aca="false">4*L77*(1-L77)</f>
        <v>0.722716772790081</v>
      </c>
      <c r="Q77" s="6" t="n">
        <f aca="false">MAX(-(1-K77),MIN(1-K77,M77+O77+Assumptions!$B$5*P77/Assumptions!$B$22))</f>
        <v>-0.518900395192871</v>
      </c>
      <c r="R77" s="6" t="n">
        <f aca="false">MAX(-(1-K77),MIN(1-K77,M77+O77+Assumptions!$B$6*P77/Assumptions!$B$22))</f>
        <v>-0.473704416029248</v>
      </c>
      <c r="S77" s="6" t="n">
        <f aca="false">MAX(-(1-K77),MIN(1-K77,M77+O77+Assumptions!$B$7*P77/Assumptions!$B$22))</f>
        <v>-0.456853556459124</v>
      </c>
      <c r="T77" s="10" t="n">
        <f aca="false">J77*((1-K77)+Q77)/2</f>
        <v>4205.88894043467</v>
      </c>
      <c r="U77" s="10" t="n">
        <f aca="false">J77*((1-K77)-Q77)/2</f>
        <v>13398.5847939386</v>
      </c>
      <c r="V77" s="10" t="n">
        <f aca="false">J77*((1-K77)+R77)/2</f>
        <v>4606.22867239619</v>
      </c>
      <c r="W77" s="10" t="n">
        <f aca="false">J77*((1-K77)-R77)/2</f>
        <v>12998.2450619771</v>
      </c>
      <c r="X77" s="10" t="n">
        <f aca="false">J77*((1-K77)+S77)/2</f>
        <v>4755.49125567162</v>
      </c>
      <c r="Y77" s="10" t="n">
        <f aca="false">J77*((1-K77)-S77)/2</f>
        <v>12848.9824787017</v>
      </c>
      <c r="Z77" s="6" t="n">
        <f aca="false">MAX(-(1-K77),MIN(1-K77,(M77+G77)+O77+Assumptions!$B$6*P77/Assumptions!$B$22))</f>
        <v>-0.397149527982253</v>
      </c>
      <c r="AA77" s="10" t="n">
        <f aca="false">B77*((1-K77)+Z77)/2</f>
        <v>512.454283498928</v>
      </c>
      <c r="AB77" s="10" t="n">
        <f aca="false">B77*((1-K77)-Z77)/2</f>
        <v>1194.75717257244</v>
      </c>
      <c r="AC77" s="10" t="n">
        <f aca="false">J77-B77</f>
        <v>15997.7233616812</v>
      </c>
      <c r="AD77" s="10" t="n">
        <f aca="false">V77-AA77</f>
        <v>4093.77438889726</v>
      </c>
      <c r="AE77" s="10" t="n">
        <f aca="false">W77-AB77</f>
        <v>11803.4878894047</v>
      </c>
      <c r="AF77" s="6" t="n">
        <f aca="false">IF(AC77&gt;0,(AD77-AE77)/AC77,0)</f>
        <v>-0.481925666934222</v>
      </c>
      <c r="AG77" s="6" t="n">
        <f aca="false">R77-M77</f>
        <v>0.0495657289323108</v>
      </c>
      <c r="AH77" s="2" t="str">
        <f aca="false">IF(V77&gt;W77,"D","R")</f>
        <v>R</v>
      </c>
    </row>
    <row r="78" customFormat="false" ht="15" hidden="false" customHeight="false" outlineLevel="0" collapsed="false">
      <c r="A78" s="2" t="s">
        <v>184</v>
      </c>
      <c r="B78" s="20" t="n">
        <v>1317</v>
      </c>
      <c r="C78" s="20" t="n">
        <v>5578</v>
      </c>
      <c r="D78" s="20" t="n">
        <v>10560</v>
      </c>
      <c r="E78" s="20" t="n">
        <v>2039</v>
      </c>
      <c r="F78" s="20" t="n">
        <v>8426</v>
      </c>
      <c r="G78" s="12" t="n">
        <f aca="false">(Senate!G78-Senate!H78)/Senate!C78-Senate!M78</f>
        <v>0.025752176547387</v>
      </c>
      <c r="H78" s="12" t="n">
        <f aca="false">Senate!M78</f>
        <v>-0.539018580276322</v>
      </c>
      <c r="I78" s="21" t="n">
        <v>-0.548042704626335</v>
      </c>
      <c r="J78" s="11" t="n">
        <f aca="false">Senate!J78</f>
        <v>11742.2405871809</v>
      </c>
      <c r="K78" s="6" t="n">
        <f aca="false">(D78-E78-F78)/D78</f>
        <v>0.00899621212121212</v>
      </c>
      <c r="L78" s="6" t="n">
        <f aca="false">E78/(E78+F78)</f>
        <v>0.19483994266603</v>
      </c>
      <c r="M78" s="6" t="n">
        <f aca="false">(E78-F78)/D78</f>
        <v>-0.604829545454546</v>
      </c>
      <c r="N78" s="6" t="n">
        <f aca="false">(I78-Assumptions!$B$10)-(M78-Assumptions!$B$9)</f>
        <v>0.00335761355819153</v>
      </c>
      <c r="O78" s="6" t="n">
        <f aca="false">Assumptions!$B$4*N78</f>
        <v>0.00167880677909577</v>
      </c>
      <c r="P78" s="23" t="n">
        <f aca="false">4*L78*(1-L78)</f>
        <v>0.627509357631712</v>
      </c>
      <c r="Q78" s="6" t="n">
        <f aca="false">MAX(-(1-K78),MIN(1-K78,M78+O78+Assumptions!$B$5*P78/Assumptions!$B$22))</f>
        <v>-0.60315073867545</v>
      </c>
      <c r="R78" s="6" t="n">
        <f aca="false">MAX(-(1-K78),MIN(1-K78,M78+O78+Assumptions!$B$6*P78/Assumptions!$B$22))</f>
        <v>-0.563908671907008</v>
      </c>
      <c r="S78" s="6" t="n">
        <f aca="false">MAX(-(1-K78),MIN(1-K78,M78+O78+Assumptions!$B$7*P78/Assumptions!$B$22))</f>
        <v>-0.549277667809</v>
      </c>
      <c r="T78" s="10" t="n">
        <f aca="false">J78*((1-K78)+Q78)/2</f>
        <v>2277.13190810866</v>
      </c>
      <c r="U78" s="10" t="n">
        <f aca="false">J78*((1-K78)-Q78)/2</f>
        <v>9359.47299197169</v>
      </c>
      <c r="V78" s="10" t="n">
        <f aca="false">J78*((1-K78)+R78)/2</f>
        <v>2507.52680267529</v>
      </c>
      <c r="W78" s="10" t="n">
        <f aca="false">J78*((1-K78)-R78)/2</f>
        <v>9129.07809740506</v>
      </c>
      <c r="X78" s="10" t="n">
        <f aca="false">J78*((1-K78)+S78)/2</f>
        <v>2593.42718775071</v>
      </c>
      <c r="Y78" s="10" t="n">
        <f aca="false">J78*((1-K78)-S78)/2</f>
        <v>9043.17771232964</v>
      </c>
      <c r="Z78" s="6" t="n">
        <f aca="false">MAX(-(1-K78),MIN(1-K78,(M78+G78)+O78+Assumptions!$B$6*P78/Assumptions!$B$22))</f>
        <v>-0.538156495359621</v>
      </c>
      <c r="AA78" s="10" t="n">
        <f aca="false">B78*((1-K78)+Z78)/2</f>
        <v>298.199942123871</v>
      </c>
      <c r="AB78" s="10" t="n">
        <f aca="false">B78*((1-K78)-Z78)/2</f>
        <v>1006.95204651249</v>
      </c>
      <c r="AC78" s="10" t="n">
        <f aca="false">J78-B78</f>
        <v>10425.2405871809</v>
      </c>
      <c r="AD78" s="10" t="n">
        <f aca="false">V78-AA78</f>
        <v>2209.32686055142</v>
      </c>
      <c r="AE78" s="10" t="n">
        <f aca="false">W78-AB78</f>
        <v>8122.12605089257</v>
      </c>
      <c r="AF78" s="6" t="n">
        <f aca="false">IF(AC78&gt;0,(AD78-AE78)/AC78,0)</f>
        <v>-0.567161893377466</v>
      </c>
      <c r="AG78" s="6" t="n">
        <f aca="false">R78-M78</f>
        <v>0.0409208735475373</v>
      </c>
      <c r="AH78" s="2" t="str">
        <f aca="false">IF(V78&gt;W78,"D","R")</f>
        <v>R</v>
      </c>
    </row>
    <row r="79" customFormat="false" ht="15" hidden="false" customHeight="false" outlineLevel="0" collapsed="false">
      <c r="A79" s="2" t="s">
        <v>185</v>
      </c>
      <c r="B79" s="20" t="n">
        <v>336</v>
      </c>
      <c r="C79" s="20" t="n">
        <v>1730</v>
      </c>
      <c r="D79" s="20" t="n">
        <v>4463</v>
      </c>
      <c r="E79" s="20" t="n">
        <v>568</v>
      </c>
      <c r="F79" s="20" t="n">
        <v>3858</v>
      </c>
      <c r="G79" s="12" t="n">
        <f aca="false">(Senate!G79-Senate!H79)/Senate!C79-Senate!M79</f>
        <v>0.035188788652246</v>
      </c>
      <c r="H79" s="12" t="n">
        <f aca="false">Senate!M79</f>
        <v>-0.67507318171583</v>
      </c>
      <c r="I79" s="21" t="n">
        <v>-0.720772946859903</v>
      </c>
      <c r="J79" s="11" t="n">
        <f aca="false">Senate!J79</f>
        <v>4087.28775233132</v>
      </c>
      <c r="K79" s="6" t="n">
        <f aca="false">(D79-E79-F79)/D79</f>
        <v>0.00829038763163791</v>
      </c>
      <c r="L79" s="6" t="n">
        <f aca="false">E79/(E79+F79)</f>
        <v>0.128332580207863</v>
      </c>
      <c r="M79" s="6" t="n">
        <f aca="false">(E79-F79)/D79</f>
        <v>-0.73717230562402</v>
      </c>
      <c r="N79" s="6" t="n">
        <f aca="false">(I79-Assumptions!$B$10)-(M79-Assumptions!$B$9)</f>
        <v>-0.0370298685059031</v>
      </c>
      <c r="O79" s="6" t="n">
        <f aca="false">Assumptions!$B$4*N79</f>
        <v>-0.0185149342529515</v>
      </c>
      <c r="P79" s="23" t="n">
        <f aca="false">4*L79*(1-L79)</f>
        <v>0.447453316260221</v>
      </c>
      <c r="Q79" s="6" t="n">
        <f aca="false">MAX(-(1-K79),MIN(1-K79,M79+O79+Assumptions!$B$5*P79/Assumptions!$B$22))</f>
        <v>-0.755687239876971</v>
      </c>
      <c r="R79" s="6" t="n">
        <f aca="false">MAX(-(1-K79),MIN(1-K79,M79+O79+Assumptions!$B$6*P79/Assumptions!$B$22))</f>
        <v>-0.727705198336246</v>
      </c>
      <c r="S79" s="6" t="n">
        <f aca="false">MAX(-(1-K79),MIN(1-K79,M79+O79+Assumptions!$B$7*P79/Assumptions!$B$22))</f>
        <v>-0.71727237972685</v>
      </c>
      <c r="T79" s="10" t="n">
        <f aca="false">J79*((1-K79)+Q79)/2</f>
        <v>482.345676180122</v>
      </c>
      <c r="U79" s="10" t="n">
        <f aca="false">J79*((1-K79)-Q79)/2</f>
        <v>3571.05687632233</v>
      </c>
      <c r="V79" s="10" t="n">
        <f aca="false">J79*((1-K79)+R79)/2</f>
        <v>539.531004017437</v>
      </c>
      <c r="W79" s="10" t="n">
        <f aca="false">J79*((1-K79)-R79)/2</f>
        <v>3513.87154848501</v>
      </c>
      <c r="X79" s="10" t="n">
        <f aca="false">J79*((1-K79)+S79)/2</f>
        <v>560.851969879677</v>
      </c>
      <c r="Y79" s="10" t="n">
        <f aca="false">J79*((1-K79)-S79)/2</f>
        <v>3492.55058262277</v>
      </c>
      <c r="Z79" s="6" t="n">
        <f aca="false">MAX(-(1-K79),MIN(1-K79,(M79+G79)+O79+Assumptions!$B$6*P79/Assumptions!$B$22))</f>
        <v>-0.692516409684</v>
      </c>
      <c r="AA79" s="10" t="n">
        <f aca="false">B79*((1-K79)+Z79)/2</f>
        <v>50.2644580509728</v>
      </c>
      <c r="AB79" s="10" t="n">
        <f aca="false">B79*((1-K79)-Z79)/2</f>
        <v>282.949971704797</v>
      </c>
      <c r="AC79" s="10" t="n">
        <f aca="false">J79-B79</f>
        <v>3751.28775233132</v>
      </c>
      <c r="AD79" s="10" t="n">
        <f aca="false">V79-AA79</f>
        <v>489.266545966464</v>
      </c>
      <c r="AE79" s="10" t="n">
        <f aca="false">W79-AB79</f>
        <v>3230.92157678021</v>
      </c>
      <c r="AF79" s="6" t="n">
        <f aca="false">IF(AC79&gt;0,(AD79-AE79)/AC79,0)</f>
        <v>-0.730857031458034</v>
      </c>
      <c r="AG79" s="6" t="n">
        <f aca="false">R79-M79</f>
        <v>0.00946710728777345</v>
      </c>
      <c r="AH79" s="2" t="str">
        <f aca="false">IF(V79&gt;W79,"D","R")</f>
        <v>R</v>
      </c>
    </row>
    <row r="80" customFormat="false" ht="15" hidden="false" customHeight="false" outlineLevel="0" collapsed="false">
      <c r="A80" s="2" t="s">
        <v>45</v>
      </c>
      <c r="B80" s="20" t="n">
        <v>14472</v>
      </c>
      <c r="C80" s="20" t="n">
        <v>63940</v>
      </c>
      <c r="D80" s="20" t="n">
        <v>95568</v>
      </c>
      <c r="E80" s="20" t="n">
        <v>58643</v>
      </c>
      <c r="F80" s="20" t="n">
        <v>36392</v>
      </c>
      <c r="G80" s="12" t="n">
        <f aca="false">(Senate!G80-Senate!H80)/Senate!C80-Senate!M80</f>
        <v>0.052786126600583</v>
      </c>
      <c r="H80" s="12" t="n">
        <f aca="false">Senate!M80</f>
        <v>0.293366516502326</v>
      </c>
      <c r="I80" s="21" t="n">
        <v>0.29659624595068</v>
      </c>
      <c r="J80" s="11" t="n">
        <f aca="false">Senate!J80</f>
        <v>102137.779557603</v>
      </c>
      <c r="K80" s="6" t="n">
        <f aca="false">(D80-E80-F80)/D80</f>
        <v>0.00557718064624142</v>
      </c>
      <c r="L80" s="6" t="n">
        <f aca="false">E80/(E80+F80)</f>
        <v>0.617067396222444</v>
      </c>
      <c r="M80" s="6" t="n">
        <f aca="false">(E80-F80)/D80</f>
        <v>0.232828980411853</v>
      </c>
      <c r="N80" s="6" t="n">
        <f aca="false">(I80-Assumptions!$B$10)-(M80-Assumptions!$B$9)</f>
        <v>0.0103380382688069</v>
      </c>
      <c r="O80" s="6" t="n">
        <f aca="false">Assumptions!$B$4*N80</f>
        <v>0.00516901913440343</v>
      </c>
      <c r="P80" s="23" t="n">
        <f aca="false">4*L80*(1-L80)</f>
        <v>0.945180898966789</v>
      </c>
      <c r="Q80" s="6" t="n">
        <f aca="false">MAX(-(1-K80),MIN(1-K80,M80+O80+Assumptions!$B$5*P80/Assumptions!$B$22))</f>
        <v>0.237997999546257</v>
      </c>
      <c r="R80" s="6" t="n">
        <f aca="false">MAX(-(1-K80),MIN(1-K80,M80+O80+Assumptions!$B$6*P80/Assumptions!$B$22))</f>
        <v>0.29710604549715</v>
      </c>
      <c r="S80" s="6" t="n">
        <f aca="false">MAX(-(1-K80),MIN(1-K80,M80+O80+Assumptions!$B$7*P80/Assumptions!$B$22))</f>
        <v>0.319143877185164</v>
      </c>
      <c r="T80" s="10" t="n">
        <f aca="false">J80*((1-K80)+Q80)/2</f>
        <v>62938.3629615052</v>
      </c>
      <c r="U80" s="10" t="n">
        <f aca="false">J80*((1-K80)-Q80)/2</f>
        <v>38629.7757486991</v>
      </c>
      <c r="V80" s="10" t="n">
        <f aca="false">J80*((1-K80)+R80)/2</f>
        <v>65956.9452452117</v>
      </c>
      <c r="W80" s="10" t="n">
        <f aca="false">J80*((1-K80)-R80)/2</f>
        <v>35611.1934649927</v>
      </c>
      <c r="X80" s="10" t="n">
        <f aca="false">J80*((1-K80)+S80)/2</f>
        <v>67082.3928426507</v>
      </c>
      <c r="Y80" s="10" t="n">
        <f aca="false">J80*((1-K80)-S80)/2</f>
        <v>34485.7458675537</v>
      </c>
      <c r="Z80" s="6" t="n">
        <f aca="false">MAX(-(1-K80),MIN(1-K80,(M80+G80)+O80+Assumptions!$B$6*P80/Assumptions!$B$22))</f>
        <v>0.349892172097733</v>
      </c>
      <c r="AA80" s="10" t="n">
        <f aca="false">B80*((1-K80)+Z80)/2</f>
        <v>9727.46327814299</v>
      </c>
      <c r="AB80" s="10" t="n">
        <f aca="false">B80*((1-K80)-Z80)/2</f>
        <v>4663.82376354461</v>
      </c>
      <c r="AC80" s="10" t="n">
        <f aca="false">J80-B80</f>
        <v>87665.7795576031</v>
      </c>
      <c r="AD80" s="10" t="n">
        <f aca="false">V80-AA80</f>
        <v>56229.4819670687</v>
      </c>
      <c r="AE80" s="10" t="n">
        <f aca="false">W80-AB80</f>
        <v>30947.3697014481</v>
      </c>
      <c r="AF80" s="6" t="n">
        <f aca="false">IF(AC80&gt;0,(AD80-AE80)/AC80,0)</f>
        <v>0.288392031568126</v>
      </c>
      <c r="AG80" s="6" t="n">
        <f aca="false">R80-M80</f>
        <v>0.0642770650852961</v>
      </c>
      <c r="AH80" s="2" t="str">
        <f aca="false">IF(V80&gt;W80,"D","R")</f>
        <v>D</v>
      </c>
    </row>
    <row r="81" customFormat="false" ht="15" hidden="false" customHeight="false" outlineLevel="0" collapsed="false">
      <c r="A81" s="2" t="s">
        <v>49</v>
      </c>
      <c r="B81" s="20" t="n">
        <v>9887</v>
      </c>
      <c r="C81" s="20" t="n">
        <v>37100</v>
      </c>
      <c r="D81" s="20" t="n">
        <v>59210</v>
      </c>
      <c r="E81" s="20" t="n">
        <v>23928</v>
      </c>
      <c r="F81" s="20" t="n">
        <v>34842</v>
      </c>
      <c r="G81" s="12" t="n">
        <f aca="false">(Senate!G81-Senate!H81)/Senate!C81-Senate!M81</f>
        <v>0.0177758030703299</v>
      </c>
      <c r="H81" s="12" t="n">
        <f aca="false">Senate!M81</f>
        <v>-0.111576342153888</v>
      </c>
      <c r="I81" s="21" t="n">
        <v>-0.112655494761636</v>
      </c>
      <c r="J81" s="11" t="n">
        <f aca="false">Senate!J81</f>
        <v>74496.8053499487</v>
      </c>
      <c r="K81" s="6" t="n">
        <f aca="false">(D81-E81-F81)/D81</f>
        <v>0.00743117716601925</v>
      </c>
      <c r="L81" s="6" t="n">
        <f aca="false">E81/(E81+F81)</f>
        <v>0.407146503318019</v>
      </c>
      <c r="M81" s="6" t="n">
        <f aca="false">(E81-F81)/D81</f>
        <v>-0.184326971795305</v>
      </c>
      <c r="N81" s="6" t="n">
        <f aca="false">(I81-Assumptions!$B$10)-(M81-Assumptions!$B$9)</f>
        <v>0.0182422497636494</v>
      </c>
      <c r="O81" s="6" t="n">
        <f aca="false">Assumptions!$B$4*N81</f>
        <v>0.00912112488182472</v>
      </c>
      <c r="P81" s="23" t="n">
        <f aca="false">4*L81*(1-L81)</f>
        <v>0.965512912615718</v>
      </c>
      <c r="Q81" s="6" t="n">
        <f aca="false">MAX(-(1-K81),MIN(1-K81,M81+O81+Assumptions!$B$5*P81/Assumptions!$B$22))</f>
        <v>-0.17520584691348</v>
      </c>
      <c r="R81" s="6" t="n">
        <f aca="false">MAX(-(1-K81),MIN(1-K81,M81+O81+Assumptions!$B$6*P81/Assumptions!$B$22))</f>
        <v>-0.114826313569699</v>
      </c>
      <c r="S81" s="6" t="n">
        <f aca="false">MAX(-(1-K81),MIN(1-K81,M81+O81+Assumptions!$B$7*P81/Assumptions!$B$22))</f>
        <v>-0.0923144207837898</v>
      </c>
      <c r="T81" s="10" t="n">
        <f aca="false">J81*((1-K81)+Q81)/2</f>
        <v>30445.4652587022</v>
      </c>
      <c r="U81" s="10" t="n">
        <f aca="false">J81*((1-K81)-Q81)/2</f>
        <v>43497.7411323886</v>
      </c>
      <c r="V81" s="10" t="n">
        <f aca="false">J81*((1-K81)+R81)/2</f>
        <v>32694.5064300184</v>
      </c>
      <c r="W81" s="10" t="n">
        <f aca="false">J81*((1-K81)-R81)/2</f>
        <v>41248.6999610724</v>
      </c>
      <c r="X81" s="10" t="n">
        <f aca="false">J81*((1-K81)+S81)/2</f>
        <v>33533.0384774838</v>
      </c>
      <c r="Y81" s="10" t="n">
        <f aca="false">J81*((1-K81)-S81)/2</f>
        <v>40410.167913607</v>
      </c>
      <c r="Z81" s="6" t="n">
        <f aca="false">MAX(-(1-K81),MIN(1-K81,(M81+G81)+O81+Assumptions!$B$6*P81/Assumptions!$B$22))</f>
        <v>-0.0970505104993693</v>
      </c>
      <c r="AA81" s="10" t="n">
        <f aca="false">B81*((1-K81)+Z81)/2</f>
        <v>4426.99477702615</v>
      </c>
      <c r="AB81" s="10" t="n">
        <f aca="false">B81*((1-K81)-Z81)/2</f>
        <v>5386.53317433342</v>
      </c>
      <c r="AC81" s="10" t="n">
        <f aca="false">J81-B81</f>
        <v>64609.8053499487</v>
      </c>
      <c r="AD81" s="10" t="n">
        <f aca="false">V81-AA81</f>
        <v>28267.5116529922</v>
      </c>
      <c r="AE81" s="10" t="n">
        <f aca="false">W81-AB81</f>
        <v>35862.166786739</v>
      </c>
      <c r="AF81" s="6" t="n">
        <f aca="false">IF(AC81&gt;0,(AD81-AE81)/AC81,0)</f>
        <v>-0.117546479092632</v>
      </c>
      <c r="AG81" s="6" t="n">
        <f aca="false">R81-M81</f>
        <v>0.0695006582256057</v>
      </c>
      <c r="AH81" s="2" t="str">
        <f aca="false">IF(V81&gt;W81,"D","R")</f>
        <v>R</v>
      </c>
    </row>
    <row r="82" customFormat="false" ht="15" hidden="false" customHeight="false" outlineLevel="0" collapsed="false">
      <c r="A82" s="2" t="s">
        <v>186</v>
      </c>
      <c r="B82" s="20" t="n">
        <v>329</v>
      </c>
      <c r="C82" s="20" t="n">
        <v>1868</v>
      </c>
      <c r="D82" s="20" t="n">
        <v>3418</v>
      </c>
      <c r="E82" s="20" t="n">
        <v>702</v>
      </c>
      <c r="F82" s="20" t="n">
        <v>2695</v>
      </c>
      <c r="G82" s="12" t="n">
        <f aca="false">(Senate!G82-Senate!H82)/Senate!C82-Senate!M82</f>
        <v>0.00852505051369212</v>
      </c>
      <c r="H82" s="12" t="n">
        <f aca="false">Senate!M82</f>
        <v>-0.54171562867215</v>
      </c>
      <c r="I82" s="21" t="n">
        <v>-0.542146476278213</v>
      </c>
      <c r="J82" s="11" t="n">
        <f aca="false">Senate!J82</f>
        <v>2840.99090845753</v>
      </c>
      <c r="K82" s="6" t="n">
        <f aca="false">(D82-E82-F82)/D82</f>
        <v>0.0061439438267993</v>
      </c>
      <c r="L82" s="6" t="n">
        <f aca="false">E82/(E82+F82)</f>
        <v>0.206652929055049</v>
      </c>
      <c r="M82" s="6" t="n">
        <f aca="false">(E82-F82)/D82</f>
        <v>-0.583089526038619</v>
      </c>
      <c r="N82" s="6" t="n">
        <f aca="false">(I82-Assumptions!$B$10)-(M82-Assumptions!$B$9)</f>
        <v>-0.0124861775096131</v>
      </c>
      <c r="O82" s="6" t="n">
        <f aca="false">Assumptions!$B$4*N82</f>
        <v>-0.00624308875480656</v>
      </c>
      <c r="P82" s="23" t="n">
        <f aca="false">4*L82*(1-L82)</f>
        <v>0.655789983872071</v>
      </c>
      <c r="Q82" s="6" t="n">
        <f aca="false">MAX(-(1-K82),MIN(1-K82,M82+O82+Assumptions!$B$5*P82/Assumptions!$B$22))</f>
        <v>-0.589332614793426</v>
      </c>
      <c r="R82" s="6" t="n">
        <f aca="false">MAX(-(1-K82),MIN(1-K82,M82+O82+Assumptions!$B$6*P82/Assumptions!$B$22))</f>
        <v>-0.548321984401701</v>
      </c>
      <c r="S82" s="6" t="n">
        <f aca="false">MAX(-(1-K82),MIN(1-K82,M82+O82+Assumptions!$B$7*P82/Assumptions!$B$22))</f>
        <v>-0.533031589406355</v>
      </c>
      <c r="T82" s="10" t="n">
        <f aca="false">J82*((1-K82)+Q82)/2</f>
        <v>574.623709608947</v>
      </c>
      <c r="U82" s="10" t="n">
        <f aca="false">J82*((1-K82)-Q82)/2</f>
        <v>2248.91231029457</v>
      </c>
      <c r="V82" s="10" t="n">
        <f aca="false">J82*((1-K82)+R82)/2</f>
        <v>632.879123655448</v>
      </c>
      <c r="W82" s="10" t="n">
        <f aca="false">J82*((1-K82)-R82)/2</f>
        <v>2190.65689624807</v>
      </c>
      <c r="X82" s="10" t="n">
        <f aca="false">J82*((1-K82)+S82)/2</f>
        <v>654.5990602397</v>
      </c>
      <c r="Y82" s="10" t="n">
        <f aca="false">J82*((1-K82)-S82)/2</f>
        <v>2168.93695966382</v>
      </c>
      <c r="Z82" s="6" t="n">
        <f aca="false">MAX(-(1-K82),MIN(1-K82,(M82+G82)+O82+Assumptions!$B$6*P82/Assumptions!$B$22))</f>
        <v>-0.539796933888008</v>
      </c>
      <c r="AA82" s="10" t="n">
        <f aca="false">B82*((1-K82)+Z82)/2</f>
        <v>74.6927256159142</v>
      </c>
      <c r="AB82" s="10" t="n">
        <f aca="false">B82*((1-K82)-Z82)/2</f>
        <v>252.285916865069</v>
      </c>
      <c r="AC82" s="10" t="n">
        <f aca="false">J82-B82</f>
        <v>2511.99090845753</v>
      </c>
      <c r="AD82" s="10" t="n">
        <f aca="false">V82-AA82</f>
        <v>558.186398039534</v>
      </c>
      <c r="AE82" s="10" t="n">
        <f aca="false">W82-AB82</f>
        <v>1938.370979383</v>
      </c>
      <c r="AF82" s="6" t="n">
        <f aca="false">IF(AC82&gt;0,(AD82-AE82)/AC82,0)</f>
        <v>-0.549438525711449</v>
      </c>
      <c r="AG82" s="6" t="n">
        <f aca="false">R82-M82</f>
        <v>0.0347675416369185</v>
      </c>
      <c r="AH82" s="2" t="str">
        <f aca="false">IF(V82&gt;W82,"D","R")</f>
        <v>R</v>
      </c>
    </row>
    <row r="83" customFormat="false" ht="15" hidden="false" customHeight="false" outlineLevel="0" collapsed="false">
      <c r="A83" s="2" t="s">
        <v>187</v>
      </c>
      <c r="B83" s="20" t="n">
        <v>3846</v>
      </c>
      <c r="C83" s="20" t="n">
        <v>19204</v>
      </c>
      <c r="D83" s="20" t="n">
        <v>31881</v>
      </c>
      <c r="E83" s="20" t="n">
        <v>5420</v>
      </c>
      <c r="F83" s="20" t="n">
        <v>26223</v>
      </c>
      <c r="G83" s="12" t="n">
        <f aca="false">(Senate!G83-Senate!H83)/Senate!C83-Senate!M83</f>
        <v>-0.00491018930130216</v>
      </c>
      <c r="H83" s="12" t="n">
        <f aca="false">Senate!M83</f>
        <v>-0.563773418280452</v>
      </c>
      <c r="I83" s="21" t="n">
        <v>-0.550875261943568</v>
      </c>
      <c r="J83" s="11" t="n">
        <f aca="false">Senate!J83</f>
        <v>30089.8695100526</v>
      </c>
      <c r="K83" s="6" t="n">
        <f aca="false">(D83-E83-F83)/D83</f>
        <v>0.00746526144098366</v>
      </c>
      <c r="L83" s="6" t="n">
        <f aca="false">E83/(E83+F83)</f>
        <v>0.171285908415763</v>
      </c>
      <c r="M83" s="6" t="n">
        <f aca="false">(E83-F83)/D83</f>
        <v>-0.65252030990245</v>
      </c>
      <c r="N83" s="6" t="n">
        <f aca="false">(I83-Assumptions!$B$10)-(M83-Assumptions!$B$9)</f>
        <v>0.0482158206888619</v>
      </c>
      <c r="O83" s="6" t="n">
        <f aca="false">Assumptions!$B$4*N83</f>
        <v>0.0241079103444309</v>
      </c>
      <c r="P83" s="23" t="n">
        <f aca="false">4*L83*(1-L83)</f>
        <v>0.5677881839758</v>
      </c>
      <c r="Q83" s="6" t="n">
        <f aca="false">MAX(-(1-K83),MIN(1-K83,M83+O83+Assumptions!$B$5*P83/Assumptions!$B$22))</f>
        <v>-0.628412399558019</v>
      </c>
      <c r="R83" s="6" t="n">
        <f aca="false">MAX(-(1-K83),MIN(1-K83,M83+O83+Assumptions!$B$6*P83/Assumptions!$B$22))</f>
        <v>-0.592905069579702</v>
      </c>
      <c r="S83" s="6" t="n">
        <f aca="false">MAX(-(1-K83),MIN(1-K83,M83+O83+Assumptions!$B$7*P83/Assumptions!$B$22))</f>
        <v>-0.579666523977924</v>
      </c>
      <c r="T83" s="10" t="n">
        <f aca="false">J83*((1-K83)+Q83)/2</f>
        <v>5478.19683311758</v>
      </c>
      <c r="U83" s="10" t="n">
        <f aca="false">J83*((1-K83)-Q83)/2</f>
        <v>24387.0439343174</v>
      </c>
      <c r="V83" s="10" t="n">
        <f aca="false">J83*((1-K83)+R83)/2</f>
        <v>6012.40229596654</v>
      </c>
      <c r="W83" s="10" t="n">
        <f aca="false">J83*((1-K83)-R83)/2</f>
        <v>23852.8384714685</v>
      </c>
      <c r="X83" s="10" t="n">
        <f aca="false">J83*((1-K83)+S83)/2</f>
        <v>6211.57535079675</v>
      </c>
      <c r="Y83" s="10" t="n">
        <f aca="false">J83*((1-K83)-S83)/2</f>
        <v>23653.6654166383</v>
      </c>
      <c r="Z83" s="6" t="n">
        <f aca="false">MAX(-(1-K83),MIN(1-K83,(M83+G83)+O83+Assumptions!$B$6*P83/Assumptions!$B$22))</f>
        <v>-0.597815258881005</v>
      </c>
      <c r="AA83" s="10" t="n">
        <f aca="false">B83*((1-K83)+Z83)/2</f>
        <v>759.045559420817</v>
      </c>
      <c r="AB83" s="10" t="n">
        <f aca="false">B83*((1-K83)-Z83)/2</f>
        <v>3058.24304507716</v>
      </c>
      <c r="AC83" s="10" t="n">
        <f aca="false">J83-B83</f>
        <v>26243.8695100526</v>
      </c>
      <c r="AD83" s="10" t="n">
        <f aca="false">V83-AA83</f>
        <v>5253.35673654573</v>
      </c>
      <c r="AE83" s="10" t="n">
        <f aca="false">W83-AB83</f>
        <v>20794.5954263913</v>
      </c>
      <c r="AF83" s="6" t="n">
        <f aca="false">IF(AC83&gt;0,(AD83-AE83)/AC83,0)</f>
        <v>-0.592185488648789</v>
      </c>
      <c r="AG83" s="6" t="n">
        <f aca="false">R83-M83</f>
        <v>0.0596152403227473</v>
      </c>
      <c r="AH83" s="2" t="str">
        <f aca="false">IF(V83&gt;W83,"D","R")</f>
        <v>R</v>
      </c>
    </row>
    <row r="84" customFormat="false" ht="15" hidden="false" customHeight="false" outlineLevel="0" collapsed="false">
      <c r="A84" s="2" t="s">
        <v>188</v>
      </c>
      <c r="B84" s="20" t="n">
        <v>683</v>
      </c>
      <c r="C84" s="20" t="n">
        <v>3336</v>
      </c>
      <c r="D84" s="20" t="n">
        <v>6574</v>
      </c>
      <c r="E84" s="20" t="n">
        <v>1286</v>
      </c>
      <c r="F84" s="20" t="n">
        <v>5237</v>
      </c>
      <c r="G84" s="12" t="n">
        <f aca="false">(Senate!G84-Senate!H84)/Senate!C84-Senate!M84</f>
        <v>0.0302910082033837</v>
      </c>
      <c r="H84" s="12" t="n">
        <f aca="false">Senate!M84</f>
        <v>-0.533588370313695</v>
      </c>
      <c r="I84" s="21" t="n">
        <v>-0.583680631717482</v>
      </c>
      <c r="J84" s="11" t="n">
        <f aca="false">Senate!J84</f>
        <v>6340.17901101889</v>
      </c>
      <c r="K84" s="6" t="n">
        <f aca="false">(D84-E84-F84)/D84</f>
        <v>0.0077578338910861</v>
      </c>
      <c r="L84" s="6" t="n">
        <f aca="false">E84/(E84+F84)</f>
        <v>0.197148551280086</v>
      </c>
      <c r="M84" s="6" t="n">
        <f aca="false">(E84-F84)/D84</f>
        <v>-0.601003954974141</v>
      </c>
      <c r="N84" s="6" t="n">
        <f aca="false">(I84-Assumptions!$B$10)-(M84-Assumptions!$B$9)</f>
        <v>-0.0361059040133607</v>
      </c>
      <c r="O84" s="6" t="n">
        <f aca="false">Assumptions!$B$4*N84</f>
        <v>-0.0180529520066803</v>
      </c>
      <c r="P84" s="23" t="n">
        <f aca="false">4*L84*(1-L84)</f>
        <v>0.633124000032997</v>
      </c>
      <c r="Q84" s="6" t="n">
        <f aca="false">MAX(-(1-K84),MIN(1-K84,M84+O84+Assumptions!$B$5*P84/Assumptions!$B$22))</f>
        <v>-0.619056906980821</v>
      </c>
      <c r="R84" s="6" t="n">
        <f aca="false">MAX(-(1-K84),MIN(1-K84,M84+O84+Assumptions!$B$6*P84/Assumptions!$B$22))</f>
        <v>-0.579463721668389</v>
      </c>
      <c r="S84" s="6" t="n">
        <f aca="false">MAX(-(1-K84),MIN(1-K84,M84+O84+Assumptions!$B$7*P84/Assumptions!$B$22))</f>
        <v>-0.564701806604699</v>
      </c>
      <c r="T84" s="10" t="n">
        <f aca="false">J84*((1-K84)+Q84)/2</f>
        <v>1183.03067357279</v>
      </c>
      <c r="U84" s="10" t="n">
        <f aca="false">J84*((1-K84)-Q84)/2</f>
        <v>5107.96228183887</v>
      </c>
      <c r="V84" s="10" t="n">
        <f aca="false">J84*((1-K84)+R84)/2</f>
        <v>1308.54461482142</v>
      </c>
      <c r="W84" s="10" t="n">
        <f aca="false">J84*((1-K84)-R84)/2</f>
        <v>4982.44834059023</v>
      </c>
      <c r="X84" s="10" t="n">
        <f aca="false">J84*((1-K84)+S84)/2</f>
        <v>1355.34120684605</v>
      </c>
      <c r="Y84" s="10" t="n">
        <f aca="false">J84*((1-K84)-S84)/2</f>
        <v>4935.65174856561</v>
      </c>
      <c r="Z84" s="6" t="n">
        <f aca="false">MAX(-(1-K84),MIN(1-K84,(M84+G84)+O84+Assumptions!$B$6*P84/Assumptions!$B$22))</f>
        <v>-0.549172713465005</v>
      </c>
      <c r="AA84" s="10" t="n">
        <f aca="false">B84*((1-K84)+Z84)/2</f>
        <v>151.308218077895</v>
      </c>
      <c r="AB84" s="10" t="n">
        <f aca="false">B84*((1-K84)-Z84)/2</f>
        <v>526.393181374493</v>
      </c>
      <c r="AC84" s="10" t="n">
        <f aca="false">J84-B84</f>
        <v>5657.17901101889</v>
      </c>
      <c r="AD84" s="10" t="n">
        <f aca="false">V84-AA84</f>
        <v>1157.23639674353</v>
      </c>
      <c r="AE84" s="10" t="n">
        <f aca="false">W84-AB84</f>
        <v>4456.05515921574</v>
      </c>
      <c r="AF84" s="6" t="n">
        <f aca="false">IF(AC84&gt;0,(AD84-AE84)/AC84,0)</f>
        <v>-0.583120802090029</v>
      </c>
      <c r="AG84" s="6" t="n">
        <f aca="false">R84-M84</f>
        <v>0.0215402333057519</v>
      </c>
      <c r="AH84" s="2" t="str">
        <f aca="false">IF(V84&gt;W84,"D","R")</f>
        <v>R</v>
      </c>
    </row>
    <row r="85" customFormat="false" ht="15" hidden="false" customHeight="false" outlineLevel="0" collapsed="false">
      <c r="A85" s="2" t="s">
        <v>189</v>
      </c>
      <c r="B85" s="20" t="n">
        <v>384</v>
      </c>
      <c r="C85" s="20" t="n">
        <v>2246</v>
      </c>
      <c r="D85" s="20" t="n">
        <v>4543</v>
      </c>
      <c r="E85" s="20" t="n">
        <v>646</v>
      </c>
      <c r="F85" s="20" t="n">
        <v>3865</v>
      </c>
      <c r="G85" s="12" t="n">
        <f aca="false">(Senate!G85-Senate!H85)/Senate!C85-Senate!M85</f>
        <v>0.049454231944344</v>
      </c>
      <c r="H85" s="12" t="n">
        <f aca="false">Senate!M85</f>
        <v>-0.662544169611308</v>
      </c>
      <c r="I85" s="21" t="n">
        <v>-0.683072207084469</v>
      </c>
      <c r="J85" s="11" t="n">
        <f aca="false">Senate!J85</f>
        <v>3668.50535262781</v>
      </c>
      <c r="K85" s="6" t="n">
        <f aca="false">(D85-E85-F85)/D85</f>
        <v>0.00704380365397315</v>
      </c>
      <c r="L85" s="6" t="n">
        <f aca="false">E85/(E85+F85)</f>
        <v>0.143205497672356</v>
      </c>
      <c r="M85" s="6" t="n">
        <f aca="false">(E85-F85)/D85</f>
        <v>-0.708562623816861</v>
      </c>
      <c r="N85" s="6" t="n">
        <f aca="false">(I85-Assumptions!$B$10)-(M85-Assumptions!$B$9)</f>
        <v>-0.027938810537627</v>
      </c>
      <c r="O85" s="6" t="n">
        <f aca="false">Assumptions!$B$4*N85</f>
        <v>-0.0139694052688135</v>
      </c>
      <c r="P85" s="23" t="n">
        <f aca="false">4*L85*(1-L85)</f>
        <v>0.490790732435077</v>
      </c>
      <c r="Q85" s="6" t="n">
        <f aca="false">MAX(-(1-K85),MIN(1-K85,M85+O85+Assumptions!$B$5*P85/Assumptions!$B$22))</f>
        <v>-0.722532029085675</v>
      </c>
      <c r="R85" s="6" t="n">
        <f aca="false">MAX(-(1-K85),MIN(1-K85,M85+O85+Assumptions!$B$6*P85/Assumptions!$B$22))</f>
        <v>-0.691839829109187</v>
      </c>
      <c r="S85" s="6" t="n">
        <f aca="false">MAX(-(1-K85),MIN(1-K85,M85+O85+Assumptions!$B$7*P85/Assumptions!$B$22))</f>
        <v>-0.680396555586346</v>
      </c>
      <c r="T85" s="10" t="n">
        <f aca="false">J85*((1-K85)+Q85)/2</f>
        <v>496.02625253726</v>
      </c>
      <c r="U85" s="10" t="n">
        <f aca="false">J85*((1-K85)-Q85)/2</f>
        <v>3146.63886868309</v>
      </c>
      <c r="V85" s="10" t="n">
        <f aca="false">J85*((1-K85)+R85)/2</f>
        <v>552.323502486094</v>
      </c>
      <c r="W85" s="10" t="n">
        <f aca="false">J85*((1-K85)-R85)/2</f>
        <v>3090.34161873426</v>
      </c>
      <c r="X85" s="10" t="n">
        <f aca="false">J85*((1-K85)+S85)/2</f>
        <v>573.313357571157</v>
      </c>
      <c r="Y85" s="10" t="n">
        <f aca="false">J85*((1-K85)-S85)/2</f>
        <v>3069.35176364919</v>
      </c>
      <c r="Z85" s="6" t="n">
        <f aca="false">MAX(-(1-K85),MIN(1-K85,(M85+G85)+O85+Assumptions!$B$6*P85/Assumptions!$B$22))</f>
        <v>-0.642385597164843</v>
      </c>
      <c r="AA85" s="10" t="n">
        <f aca="false">B85*((1-K85)+Z85)/2</f>
        <v>67.3095550427873</v>
      </c>
      <c r="AB85" s="10" t="n">
        <f aca="false">B85*((1-K85)-Z85)/2</f>
        <v>313.985624354087</v>
      </c>
      <c r="AC85" s="10" t="n">
        <f aca="false">J85-B85</f>
        <v>3284.50535262781</v>
      </c>
      <c r="AD85" s="10" t="n">
        <f aca="false">V85-AA85</f>
        <v>485.013947443307</v>
      </c>
      <c r="AE85" s="10" t="n">
        <f aca="false">W85-AB85</f>
        <v>2776.35599438017</v>
      </c>
      <c r="AF85" s="6" t="n">
        <f aca="false">IF(AC85&gt;0,(AD85-AE85)/AC85,0)</f>
        <v>-0.697621651036021</v>
      </c>
      <c r="AG85" s="6" t="n">
        <f aca="false">R85-M85</f>
        <v>0.0167227947076739</v>
      </c>
      <c r="AH85" s="2" t="str">
        <f aca="false">IF(V85&gt;W85,"D","R")</f>
        <v>R</v>
      </c>
    </row>
    <row r="86" customFormat="false" ht="15" hidden="false" customHeight="false" outlineLevel="0" collapsed="false">
      <c r="A86" s="2" t="s">
        <v>190</v>
      </c>
      <c r="B86" s="20" t="n">
        <v>513</v>
      </c>
      <c r="C86" s="20" t="n">
        <v>2912</v>
      </c>
      <c r="D86" s="20" t="n">
        <v>6278</v>
      </c>
      <c r="E86" s="20" t="n">
        <v>3089</v>
      </c>
      <c r="F86" s="20" t="n">
        <v>3162</v>
      </c>
      <c r="G86" s="12" t="n">
        <f aca="false">(Senate!G86-Senate!H86)/Senate!C86-Senate!M86</f>
        <v>0.0496268933768934</v>
      </c>
      <c r="H86" s="12" t="n">
        <f aca="false">Senate!M86</f>
        <v>0.0187110187110187</v>
      </c>
      <c r="I86" s="21" t="n">
        <v>-0.0121934878735093</v>
      </c>
      <c r="J86" s="11" t="n">
        <f aca="false">Senate!J86</f>
        <v>5220.06234076242</v>
      </c>
      <c r="K86" s="6" t="n">
        <f aca="false">(D86-E86-F86)/D86</f>
        <v>0.00430073271742593</v>
      </c>
      <c r="L86" s="6" t="n">
        <f aca="false">E86/(E86+F86)</f>
        <v>0.49416093425052</v>
      </c>
      <c r="M86" s="6" t="n">
        <f aca="false">(E86-F86)/D86</f>
        <v>-0.0116279069767442</v>
      </c>
      <c r="N86" s="6" t="n">
        <f aca="false">(I86-Assumptions!$B$10)-(M86-Assumptions!$B$9)</f>
        <v>-0.0539948081667846</v>
      </c>
      <c r="O86" s="6" t="n">
        <f aca="false">Assumptions!$B$4*N86</f>
        <v>-0.0269974040833923</v>
      </c>
      <c r="P86" s="23" t="n">
        <f aca="false">4*L86*(1-L86)</f>
        <v>0.999863621244693</v>
      </c>
      <c r="Q86" s="6" t="n">
        <f aca="false">MAX(-(1-K86),MIN(1-K86,M86+O86+Assumptions!$B$5*P86/Assumptions!$B$22))</f>
        <v>-0.0386253110601365</v>
      </c>
      <c r="R86" s="6" t="n">
        <f aca="false">MAX(-(1-K86),MIN(1-K86,M86+O86+Assumptions!$B$6*P86/Assumptions!$B$22))</f>
        <v>0.0239023859487235</v>
      </c>
      <c r="S86" s="6" t="n">
        <f aca="false">MAX(-(1-K86),MIN(1-K86,M86+O86+Assumptions!$B$7*P86/Assumptions!$B$22))</f>
        <v>0.0472151996334332</v>
      </c>
      <c r="T86" s="10" t="n">
        <f aca="false">J86*((1-K86)+Q86)/2</f>
        <v>2497.99285810062</v>
      </c>
      <c r="U86" s="10" t="n">
        <f aca="false">J86*((1-K86)-Q86)/2</f>
        <v>2699.61938976588</v>
      </c>
      <c r="V86" s="10" t="n">
        <f aca="false">J86*((1-K86)+R86)/2</f>
        <v>2661.1920963059</v>
      </c>
      <c r="W86" s="10" t="n">
        <f aca="false">J86*((1-K86)-R86)/2</f>
        <v>2536.4201515606</v>
      </c>
      <c r="X86" s="10" t="n">
        <f aca="false">J86*((1-K86)+S86)/2</f>
        <v>2722.03926669228</v>
      </c>
      <c r="Y86" s="10" t="n">
        <f aca="false">J86*((1-K86)-S86)/2</f>
        <v>2475.57298117422</v>
      </c>
      <c r="Z86" s="6" t="n">
        <f aca="false">MAX(-(1-K86),MIN(1-K86,(M86+G86)+O86+Assumptions!$B$6*P86/Assumptions!$B$22))</f>
        <v>0.0735292793256169</v>
      </c>
      <c r="AA86" s="10" t="n">
        <f aca="false">B86*((1-K86)+Z86)/2</f>
        <v>274.257122205001</v>
      </c>
      <c r="AB86" s="10" t="n">
        <f aca="false">B86*((1-K86)-Z86)/2</f>
        <v>236.53660191096</v>
      </c>
      <c r="AC86" s="10" t="n">
        <f aca="false">J86-B86</f>
        <v>4707.06234076242</v>
      </c>
      <c r="AD86" s="10" t="n">
        <f aca="false">V86-AA86</f>
        <v>2386.9349741009</v>
      </c>
      <c r="AE86" s="10" t="n">
        <f aca="false">W86-AB86</f>
        <v>2299.88354964964</v>
      </c>
      <c r="AF86" s="6" t="n">
        <f aca="false">IF(AC86&gt;0,(AD86-AE86)/AC86,0)</f>
        <v>0.0184937904258051</v>
      </c>
      <c r="AG86" s="6" t="n">
        <f aca="false">R86-M86</f>
        <v>0.0355302929254677</v>
      </c>
      <c r="AH86" s="2" t="str">
        <f aca="false">IF(V86&gt;W86,"D","R")</f>
        <v>D</v>
      </c>
    </row>
    <row r="87" customFormat="false" ht="15" hidden="false" customHeight="false" outlineLevel="0" collapsed="false">
      <c r="A87" s="2" t="s">
        <v>191</v>
      </c>
      <c r="B87" s="20" t="n">
        <v>288</v>
      </c>
      <c r="C87" s="20" t="n">
        <v>1552</v>
      </c>
      <c r="D87" s="20" t="n">
        <v>2774</v>
      </c>
      <c r="E87" s="20" t="n">
        <v>871</v>
      </c>
      <c r="F87" s="20" t="n">
        <v>1893</v>
      </c>
      <c r="G87" s="12" t="n">
        <f aca="false">(Senate!G87-Senate!H87)/Senate!C87-Senate!M87</f>
        <v>0.055026659353534</v>
      </c>
      <c r="H87" s="12" t="n">
        <f aca="false">Senate!M87</f>
        <v>-0.330799855229823</v>
      </c>
      <c r="I87" s="21" t="n">
        <v>-0.304488119683192</v>
      </c>
      <c r="J87" s="11" t="n">
        <f aca="false">Senate!J87</f>
        <v>2429.64555699015</v>
      </c>
      <c r="K87" s="6" t="n">
        <f aca="false">(D87-E87-F87)/D87</f>
        <v>0.00360490266762797</v>
      </c>
      <c r="L87" s="6" t="n">
        <f aca="false">E87/(E87+F87)</f>
        <v>0.315123010130246</v>
      </c>
      <c r="M87" s="6" t="n">
        <f aca="false">(E87-F87)/D87</f>
        <v>-0.368421052631579</v>
      </c>
      <c r="N87" s="6" t="n">
        <f aca="false">(I87-Assumptions!$B$10)-(M87-Assumptions!$B$9)</f>
        <v>0.0105037056783678</v>
      </c>
      <c r="O87" s="6" t="n">
        <f aca="false">Assumptions!$B$4*N87</f>
        <v>0.00525185283918392</v>
      </c>
      <c r="P87" s="23" t="n">
        <f aca="false">4*L87*(1-L87)</f>
        <v>0.863281994466796</v>
      </c>
      <c r="Q87" s="6" t="n">
        <f aca="false">MAX(-(1-K87),MIN(1-K87,M87+O87+Assumptions!$B$5*P87/Assumptions!$B$22))</f>
        <v>-0.363169199792395</v>
      </c>
      <c r="R87" s="6" t="n">
        <f aca="false">MAX(-(1-K87),MIN(1-K87,M87+O87+Assumptions!$B$6*P87/Assumptions!$B$22))</f>
        <v>-0.309182802211465</v>
      </c>
      <c r="S87" s="6" t="n">
        <f aca="false">MAX(-(1-K87),MIN(1-K87,M87+O87+Assumptions!$B$7*P87/Assumptions!$B$22))</f>
        <v>-0.289054524847683</v>
      </c>
      <c r="T87" s="10" t="n">
        <f aca="false">J87*((1-K87)+Q87)/2</f>
        <v>769.257244264553</v>
      </c>
      <c r="U87" s="10" t="n">
        <f aca="false">J87*((1-K87)-Q87)/2</f>
        <v>1651.62967697581</v>
      </c>
      <c r="V87" s="10" t="n">
        <f aca="false">J87*((1-K87)+R87)/2</f>
        <v>834.841149774758</v>
      </c>
      <c r="W87" s="10" t="n">
        <f aca="false">J87*((1-K87)-R87)/2</f>
        <v>1586.04577146561</v>
      </c>
      <c r="X87" s="10" t="n">
        <f aca="false">J87*((1-K87)+S87)/2</f>
        <v>859.293439608147</v>
      </c>
      <c r="Y87" s="10" t="n">
        <f aca="false">J87*((1-K87)-S87)/2</f>
        <v>1561.59348163222</v>
      </c>
      <c r="Z87" s="6" t="n">
        <f aca="false">MAX(-(1-K87),MIN(1-K87,(M87+G87)+O87+Assumptions!$B$6*P87/Assumptions!$B$22))</f>
        <v>-0.254156142857931</v>
      </c>
      <c r="AA87" s="10" t="n">
        <f aca="false">B87*((1-K87)+Z87)/2</f>
        <v>106.882409444319</v>
      </c>
      <c r="AB87" s="10" t="n">
        <f aca="false">B87*((1-K87)-Z87)/2</f>
        <v>180.079378587404</v>
      </c>
      <c r="AC87" s="10" t="n">
        <f aca="false">J87-B87</f>
        <v>2141.64555699015</v>
      </c>
      <c r="AD87" s="10" t="n">
        <f aca="false">V87-AA87</f>
        <v>727.958740330438</v>
      </c>
      <c r="AE87" s="10" t="n">
        <f aca="false">W87-AB87</f>
        <v>1405.96639287821</v>
      </c>
      <c r="AF87" s="6" t="n">
        <f aca="false">IF(AC87&gt;0,(AD87-AE87)/AC87,0)</f>
        <v>-0.316582569106642</v>
      </c>
      <c r="AG87" s="6" t="n">
        <f aca="false">R87-M87</f>
        <v>0.0592382504201136</v>
      </c>
      <c r="AH87" s="2" t="str">
        <f aca="false">IF(V87&gt;W87,"D","R")</f>
        <v>R</v>
      </c>
    </row>
    <row r="88" customFormat="false" ht="15" hidden="false" customHeight="false" outlineLevel="0" collapsed="false">
      <c r="A88" s="2" t="s">
        <v>192</v>
      </c>
      <c r="B88" s="20" t="n">
        <v>371</v>
      </c>
      <c r="C88" s="20" t="n">
        <v>1806</v>
      </c>
      <c r="D88" s="20" t="n">
        <v>3383</v>
      </c>
      <c r="E88" s="20" t="n">
        <v>867</v>
      </c>
      <c r="F88" s="20" t="n">
        <v>2504</v>
      </c>
      <c r="G88" s="12" t="n">
        <f aca="false">(Senate!G88-Senate!H88)/Senate!C88-Senate!M88</f>
        <v>0.0633923847642708</v>
      </c>
      <c r="H88" s="12" t="n">
        <f aca="false">Senate!M88</f>
        <v>-0.479228486646884</v>
      </c>
      <c r="I88" s="21" t="n">
        <v>-0.463604417670683</v>
      </c>
      <c r="J88" s="11" t="n">
        <f aca="false">Senate!J88</f>
        <v>3280.55505791579</v>
      </c>
      <c r="K88" s="6" t="n">
        <f aca="false">(D88-E88-F88)/D88</f>
        <v>0.00354714750221697</v>
      </c>
      <c r="L88" s="6" t="n">
        <f aca="false">E88/(E88+F88)</f>
        <v>0.257193711064966</v>
      </c>
      <c r="M88" s="6" t="n">
        <f aca="false">(E88-F88)/D88</f>
        <v>-0.483890038427431</v>
      </c>
      <c r="N88" s="6" t="n">
        <f aca="false">(I88-Assumptions!$B$10)-(M88-Assumptions!$B$9)</f>
        <v>-0.0331436065132709</v>
      </c>
      <c r="O88" s="6" t="n">
        <f aca="false">Assumptions!$B$4*N88</f>
        <v>-0.0165718032566354</v>
      </c>
      <c r="P88" s="23" t="n">
        <f aca="false">4*L88*(1-L88)</f>
        <v>0.764180424214387</v>
      </c>
      <c r="Q88" s="6" t="n">
        <f aca="false">MAX(-(1-K88),MIN(1-K88,M88+O88+Assumptions!$B$5*P88/Assumptions!$B$22))</f>
        <v>-0.500461841684067</v>
      </c>
      <c r="R88" s="6" t="n">
        <f aca="false">MAX(-(1-K88),MIN(1-K88,M88+O88+Assumptions!$B$6*P88/Assumptions!$B$22))</f>
        <v>-0.452672882259884</v>
      </c>
      <c r="S88" s="6" t="n">
        <f aca="false">MAX(-(1-K88),MIN(1-K88,M88+O88+Assumptions!$B$7*P88/Assumptions!$B$22))</f>
        <v>-0.434855256463043</v>
      </c>
      <c r="T88" s="10" t="n">
        <f aca="false">J88*((1-K88)+Q88)/2</f>
        <v>813.562909602851</v>
      </c>
      <c r="U88" s="10" t="n">
        <f aca="false">J88*((1-K88)-Q88)/2</f>
        <v>2455.35553563337</v>
      </c>
      <c r="V88" s="10" t="n">
        <f aca="false">J88*((1-K88)+R88)/2</f>
        <v>891.950065878619</v>
      </c>
      <c r="W88" s="10" t="n">
        <f aca="false">J88*((1-K88)-R88)/2</f>
        <v>2376.9683793576</v>
      </c>
      <c r="X88" s="10" t="n">
        <f aca="false">J88*((1-K88)+S88)/2</f>
        <v>921.175917092558</v>
      </c>
      <c r="Y88" s="10" t="n">
        <f aca="false">J88*((1-K88)-S88)/2</f>
        <v>2347.74252814366</v>
      </c>
      <c r="Z88" s="6" t="n">
        <f aca="false">MAX(-(1-K88),MIN(1-K88,(M88+G88)+O88+Assumptions!$B$6*P88/Assumptions!$B$22))</f>
        <v>-0.389280497495613</v>
      </c>
      <c r="AA88" s="10" t="n">
        <f aca="false">B88*((1-K88)+Z88)/2</f>
        <v>112.630471852903</v>
      </c>
      <c r="AB88" s="10" t="n">
        <f aca="false">B88*((1-K88)-Z88)/2</f>
        <v>257.053536423775</v>
      </c>
      <c r="AC88" s="10" t="n">
        <f aca="false">J88-B88</f>
        <v>2909.55505791579</v>
      </c>
      <c r="AD88" s="10" t="n">
        <f aca="false">V88-AA88</f>
        <v>779.319594025717</v>
      </c>
      <c r="AE88" s="10" t="n">
        <f aca="false">W88-AB88</f>
        <v>2119.91484293382</v>
      </c>
      <c r="AF88" s="6" t="n">
        <f aca="false">IF(AC88&gt;0,(AD88-AE88)/AC88,0)</f>
        <v>-0.460756102642175</v>
      </c>
      <c r="AG88" s="6" t="n">
        <f aca="false">R88-M88</f>
        <v>0.0312171561675476</v>
      </c>
      <c r="AH88" s="2" t="str">
        <f aca="false">IF(V88&gt;W88,"D","R")</f>
        <v>R</v>
      </c>
    </row>
    <row r="89" customFormat="false" ht="15" hidden="false" customHeight="false" outlineLevel="0" collapsed="false">
      <c r="A89" s="2" t="s">
        <v>193</v>
      </c>
      <c r="B89" s="20" t="n">
        <v>1561</v>
      </c>
      <c r="C89" s="20" t="n">
        <v>6418</v>
      </c>
      <c r="D89" s="20" t="n">
        <v>12312</v>
      </c>
      <c r="E89" s="20" t="n">
        <v>3657</v>
      </c>
      <c r="F89" s="20" t="n">
        <v>8583</v>
      </c>
      <c r="G89" s="12" t="n">
        <f aca="false">(Senate!G89-Senate!H89)/Senate!C89-Senate!M89</f>
        <v>0.0439452964779427</v>
      </c>
      <c r="H89" s="12" t="n">
        <f aca="false">Senate!M89</f>
        <v>-0.334066829665852</v>
      </c>
      <c r="I89" s="21" t="n">
        <v>-0.380313199105145</v>
      </c>
      <c r="J89" s="11" t="n">
        <f aca="false">Senate!J89</f>
        <v>14141.9409494255</v>
      </c>
      <c r="K89" s="6" t="n">
        <f aca="false">(D89-E89-F89)/D89</f>
        <v>0.00584795321637427</v>
      </c>
      <c r="L89" s="6" t="n">
        <f aca="false">E89/(E89+F89)</f>
        <v>0.298774509803922</v>
      </c>
      <c r="M89" s="6" t="n">
        <f aca="false">(E89-F89)/D89</f>
        <v>-0.40009746588694</v>
      </c>
      <c r="N89" s="6" t="n">
        <f aca="false">(I89-Assumptions!$B$10)-(M89-Assumptions!$B$9)</f>
        <v>-0.0336449604882253</v>
      </c>
      <c r="O89" s="6" t="n">
        <f aca="false">Assumptions!$B$4*N89</f>
        <v>-0.0168224802441126</v>
      </c>
      <c r="P89" s="23" t="n">
        <f aca="false">4*L89*(1-L89)</f>
        <v>0.838033208381392</v>
      </c>
      <c r="Q89" s="6" t="n">
        <f aca="false">MAX(-(1-K89),MIN(1-K89,M89+O89+Assumptions!$B$5*P89/Assumptions!$B$22))</f>
        <v>-0.416919946131052</v>
      </c>
      <c r="R89" s="6" t="n">
        <f aca="false">MAX(-(1-K89),MIN(1-K89,M89+O89+Assumptions!$B$6*P89/Assumptions!$B$22))</f>
        <v>-0.364512512333428</v>
      </c>
      <c r="S89" s="6" t="n">
        <f aca="false">MAX(-(1-K89),MIN(1-K89,M89+O89+Assumptions!$B$7*P89/Assumptions!$B$22))</f>
        <v>-0.344972935501665</v>
      </c>
      <c r="T89" s="10" t="n">
        <f aca="false">J89*((1-K89)+Q89)/2</f>
        <v>4081.59114077077</v>
      </c>
      <c r="U89" s="10" t="n">
        <f aca="false">J89*((1-K89)-Q89)/2</f>
        <v>9977.64839959378</v>
      </c>
      <c r="V89" s="10" t="n">
        <f aca="false">J89*((1-K89)+R89)/2</f>
        <v>4452.16255780924</v>
      </c>
      <c r="W89" s="10" t="n">
        <f aca="false">J89*((1-K89)-R89)/2</f>
        <v>9607.07698255531</v>
      </c>
      <c r="X89" s="10" t="n">
        <f aca="false">J89*((1-K89)+S89)/2</f>
        <v>4590.32632867501</v>
      </c>
      <c r="Y89" s="10" t="n">
        <f aca="false">J89*((1-K89)-S89)/2</f>
        <v>9468.91321168954</v>
      </c>
      <c r="Z89" s="6" t="n">
        <f aca="false">MAX(-(1-K89),MIN(1-K89,(M89+G89)+O89+Assumptions!$B$6*P89/Assumptions!$B$22))</f>
        <v>-0.320567215855485</v>
      </c>
      <c r="AA89" s="10" t="n">
        <f aca="false">B89*((1-K89)+Z89)/2</f>
        <v>525.732960539414</v>
      </c>
      <c r="AB89" s="10" t="n">
        <f aca="false">B89*((1-K89)-Z89)/2</f>
        <v>1026.13838448983</v>
      </c>
      <c r="AC89" s="10" t="n">
        <f aca="false">J89-B89</f>
        <v>12580.9409494255</v>
      </c>
      <c r="AD89" s="10" t="n">
        <f aca="false">V89-AA89</f>
        <v>3926.42959726983</v>
      </c>
      <c r="AE89" s="10" t="n">
        <f aca="false">W89-AB89</f>
        <v>8580.93859806549</v>
      </c>
      <c r="AF89" s="6" t="n">
        <f aca="false">IF(AC89&gt;0,(AD89-AE89)/AC89,0)</f>
        <v>-0.369965093986726</v>
      </c>
      <c r="AG89" s="6" t="n">
        <f aca="false">R89-M89</f>
        <v>0.035584953553512</v>
      </c>
      <c r="AH89" s="2" t="str">
        <f aca="false">IF(V89&gt;W89,"D","R")</f>
        <v>R</v>
      </c>
    </row>
    <row r="90" customFormat="false" ht="15" hidden="false" customHeight="false" outlineLevel="0" collapsed="false">
      <c r="A90" s="2" t="s">
        <v>194</v>
      </c>
      <c r="B90" s="20" t="n">
        <v>1101</v>
      </c>
      <c r="C90" s="20" t="n">
        <v>4076</v>
      </c>
      <c r="D90" s="20" t="n">
        <v>7755</v>
      </c>
      <c r="E90" s="20" t="n">
        <v>1963</v>
      </c>
      <c r="F90" s="20" t="n">
        <v>5736</v>
      </c>
      <c r="G90" s="12" t="n">
        <f aca="false">(Senate!G90-Senate!H90)/Senate!C90-Senate!M90</f>
        <v>0.0387042026722405</v>
      </c>
      <c r="H90" s="12" t="n">
        <f aca="false">Senate!M90</f>
        <v>-0.424867107480876</v>
      </c>
      <c r="I90" s="21" t="n">
        <v>-0.45884951502929</v>
      </c>
      <c r="J90" s="11" t="n">
        <f aca="false">Senate!J90</f>
        <v>9872.74094339493</v>
      </c>
      <c r="K90" s="6" t="n">
        <f aca="false">(D90-E90-F90)/D90</f>
        <v>0.00722114764667956</v>
      </c>
      <c r="L90" s="6" t="n">
        <f aca="false">E90/(E90+F90)</f>
        <v>0.254968177685414</v>
      </c>
      <c r="M90" s="6" t="n">
        <f aca="false">(E90-F90)/D90</f>
        <v>-0.486524822695035</v>
      </c>
      <c r="N90" s="6" t="n">
        <f aca="false">(I90-Assumptions!$B$10)-(M90-Assumptions!$B$9)</f>
        <v>-0.0257539196042743</v>
      </c>
      <c r="O90" s="6" t="n">
        <f aca="false">Assumptions!$B$4*N90</f>
        <v>-0.0128769598021372</v>
      </c>
      <c r="P90" s="23" t="n">
        <f aca="false">4*L90*(1-L90)</f>
        <v>0.759837624212772</v>
      </c>
      <c r="Q90" s="6" t="n">
        <f aca="false">MAX(-(1-K90),MIN(1-K90,M90+O90+Assumptions!$B$5*P90/Assumptions!$B$22))</f>
        <v>-0.499401782497173</v>
      </c>
      <c r="R90" s="6" t="n">
        <f aca="false">MAX(-(1-K90),MIN(1-K90,M90+O90+Assumptions!$B$6*P90/Assumptions!$B$22))</f>
        <v>-0.45188440539372</v>
      </c>
      <c r="S90" s="6" t="n">
        <f aca="false">MAX(-(1-K90),MIN(1-K90,M90+O90+Assumptions!$B$7*P90/Assumptions!$B$22))</f>
        <v>-0.434168036293448</v>
      </c>
      <c r="T90" s="10" t="n">
        <f aca="false">J90*((1-K90)+Q90)/2</f>
        <v>2435.4919990505</v>
      </c>
      <c r="U90" s="10" t="n">
        <f aca="false">J90*((1-K90)-Q90)/2</f>
        <v>7365.95642431475</v>
      </c>
      <c r="V90" s="10" t="n">
        <f aca="false">J90*((1-K90)+R90)/2</f>
        <v>2670.0553762765</v>
      </c>
      <c r="W90" s="10" t="n">
        <f aca="false">J90*((1-K90)-R90)/2</f>
        <v>7131.39304708875</v>
      </c>
      <c r="X90" s="10" t="n">
        <f aca="false">J90*((1-K90)+S90)/2</f>
        <v>2757.50993756878</v>
      </c>
      <c r="Y90" s="10" t="n">
        <f aca="false">J90*((1-K90)-S90)/2</f>
        <v>7043.93848579648</v>
      </c>
      <c r="Z90" s="6" t="n">
        <f aca="false">MAX(-(1-K90),MIN(1-K90,(M90+G90)+O90+Assumptions!$B$6*P90/Assumptions!$B$22))</f>
        <v>-0.413180202721479</v>
      </c>
      <c r="AA90" s="10" t="n">
        <f aca="false">B90*((1-K90)+Z90)/2</f>
        <v>319.069056622329</v>
      </c>
      <c r="AB90" s="10" t="n">
        <f aca="false">B90*((1-K90)-Z90)/2</f>
        <v>773.980459818677</v>
      </c>
      <c r="AC90" s="10" t="n">
        <f aca="false">J90-B90</f>
        <v>8771.74094339493</v>
      </c>
      <c r="AD90" s="10" t="n">
        <f aca="false">V90-AA90</f>
        <v>2350.98631965417</v>
      </c>
      <c r="AE90" s="10" t="n">
        <f aca="false">W90-AB90</f>
        <v>6357.41258727007</v>
      </c>
      <c r="AF90" s="6" t="n">
        <f aca="false">IF(AC90&gt;0,(AD90-AE90)/AC90,0)</f>
        <v>-0.456742429293094</v>
      </c>
      <c r="AG90" s="6" t="n">
        <f aca="false">R90-M90</f>
        <v>0.0346404173013159</v>
      </c>
      <c r="AH90" s="2" t="str">
        <f aca="false">IF(V90&gt;W90,"D","R")</f>
        <v>R</v>
      </c>
    </row>
    <row r="91" customFormat="false" ht="15" hidden="false" customHeight="false" outlineLevel="0" collapsed="false">
      <c r="A91" s="2" t="s">
        <v>195</v>
      </c>
      <c r="B91" s="20" t="n">
        <v>265</v>
      </c>
      <c r="C91" s="20" t="n">
        <v>1572</v>
      </c>
      <c r="D91" s="20" t="n">
        <v>2638</v>
      </c>
      <c r="E91" s="20" t="n">
        <v>691</v>
      </c>
      <c r="F91" s="20" t="n">
        <v>1932</v>
      </c>
      <c r="G91" s="12" t="n">
        <f aca="false">(Senate!G91-Senate!H91)/Senate!C91-Senate!M91</f>
        <v>0.00268519138294143</v>
      </c>
      <c r="H91" s="12" t="n">
        <f aca="false">Senate!M91</f>
        <v>-0.432710636675562</v>
      </c>
      <c r="I91" s="21" t="n">
        <v>-0.463329764453962</v>
      </c>
      <c r="J91" s="11" t="n">
        <f aca="false">Senate!J91</f>
        <v>2095.33221072363</v>
      </c>
      <c r="K91" s="6" t="n">
        <f aca="false">(D91-E91-F91)/D91</f>
        <v>0.00568612585291888</v>
      </c>
      <c r="L91" s="6" t="n">
        <f aca="false">E91/(E91+F91)</f>
        <v>0.263438810522303</v>
      </c>
      <c r="M91" s="6" t="n">
        <f aca="false">(E91-F91)/D91</f>
        <v>-0.470432145564822</v>
      </c>
      <c r="N91" s="6" t="n">
        <f aca="false">(I91-Assumptions!$B$10)-(M91-Assumptions!$B$9)</f>
        <v>-0.0463268461591591</v>
      </c>
      <c r="O91" s="6" t="n">
        <f aca="false">Assumptions!$B$4*N91</f>
        <v>-0.0231634230795796</v>
      </c>
      <c r="P91" s="23" t="n">
        <f aca="false">4*L91*(1-L91)</f>
        <v>0.776155214531588</v>
      </c>
      <c r="Q91" s="6" t="n">
        <f aca="false">MAX(-(1-K91),MIN(1-K91,M91+O91+Assumptions!$B$5*P91/Assumptions!$B$22))</f>
        <v>-0.493595568644401</v>
      </c>
      <c r="R91" s="6" t="n">
        <f aca="false">MAX(-(1-K91),MIN(1-K91,M91+O91+Assumptions!$B$6*P91/Assumptions!$B$22))</f>
        <v>-0.445057751031172</v>
      </c>
      <c r="S91" s="6" t="n">
        <f aca="false">MAX(-(1-K91),MIN(1-K91,M91+O91+Assumptions!$B$7*P91/Assumptions!$B$22))</f>
        <v>-0.42696092110124</v>
      </c>
      <c r="T91" s="10" t="n">
        <f aca="false">J91*((1-K91)+Q91)/2</f>
        <v>524.58559700936</v>
      </c>
      <c r="U91" s="10" t="n">
        <f aca="false">J91*((1-K91)-Q91)/2</f>
        <v>1558.83229106042</v>
      </c>
      <c r="V91" s="10" t="n">
        <f aca="false">J91*((1-K91)+R91)/2</f>
        <v>575.437023350974</v>
      </c>
      <c r="W91" s="10" t="n">
        <f aca="false">J91*((1-K91)-R91)/2</f>
        <v>1507.98086471881</v>
      </c>
      <c r="X91" s="10" t="n">
        <f aca="false">J91*((1-K91)+S91)/2</f>
        <v>594.39645868306</v>
      </c>
      <c r="Y91" s="10" t="n">
        <f aca="false">J91*((1-K91)-S91)/2</f>
        <v>1489.02142938672</v>
      </c>
      <c r="Z91" s="6" t="n">
        <f aca="false">MAX(-(1-K91),MIN(1-K91,(M91+G91)+O91+Assumptions!$B$6*P91/Assumptions!$B$22))</f>
        <v>-0.442372559648231</v>
      </c>
      <c r="AA91" s="10" t="n">
        <f aca="false">B91*((1-K91)+Z91)/2</f>
        <v>73.1322241710977</v>
      </c>
      <c r="AB91" s="10" t="n">
        <f aca="false">B91*((1-K91)-Z91)/2</f>
        <v>190.360952477879</v>
      </c>
      <c r="AC91" s="10" t="n">
        <f aca="false">J91-B91</f>
        <v>1830.33221072363</v>
      </c>
      <c r="AD91" s="10" t="n">
        <f aca="false">V91-AA91</f>
        <v>502.304799179876</v>
      </c>
      <c r="AE91" s="10" t="n">
        <f aca="false">W91-AB91</f>
        <v>1317.61991224093</v>
      </c>
      <c r="AF91" s="6" t="n">
        <f aca="false">IF(AC91&gt;0,(AD91-AE91)/AC91,0)</f>
        <v>-0.445446519645039</v>
      </c>
      <c r="AG91" s="6" t="n">
        <f aca="false">R91-M91</f>
        <v>0.0253743945336498</v>
      </c>
      <c r="AH91" s="2" t="str">
        <f aca="false">IF(V91&gt;W91,"D","R")</f>
        <v>R</v>
      </c>
    </row>
    <row r="92" customFormat="false" ht="15" hidden="false" customHeight="false" outlineLevel="0" collapsed="false">
      <c r="A92" s="2" t="s">
        <v>196</v>
      </c>
      <c r="B92" s="20" t="n">
        <v>1885</v>
      </c>
      <c r="C92" s="20" t="n">
        <v>8104</v>
      </c>
      <c r="D92" s="20" t="n">
        <v>18550</v>
      </c>
      <c r="E92" s="20" t="n">
        <v>5973</v>
      </c>
      <c r="F92" s="20" t="n">
        <v>12508</v>
      </c>
      <c r="G92" s="12" t="n">
        <f aca="false">(Senate!G92-Senate!H92)/Senate!C92-Senate!M92</f>
        <v>0.103119008339115</v>
      </c>
      <c r="H92" s="12" t="n">
        <f aca="false">Senate!M92</f>
        <v>-0.312645168260142</v>
      </c>
      <c r="I92" s="21" t="n">
        <v>-0.327166837958205</v>
      </c>
      <c r="J92" s="11" t="n">
        <f aca="false">Senate!J92</f>
        <v>20405.6291603606</v>
      </c>
      <c r="K92" s="6" t="n">
        <f aca="false">(D92-E92-F92)/D92</f>
        <v>0.00371967654986523</v>
      </c>
      <c r="L92" s="6" t="n">
        <f aca="false">E92/(E92+F92)</f>
        <v>0.323196796710135</v>
      </c>
      <c r="M92" s="6" t="n">
        <f aca="false">(E92-F92)/D92</f>
        <v>-0.352291105121294</v>
      </c>
      <c r="N92" s="6" t="n">
        <f aca="false">(I92-Assumptions!$B$10)-(M92-Assumptions!$B$9)</f>
        <v>-0.0283049601069304</v>
      </c>
      <c r="O92" s="6" t="n">
        <f aca="false">Assumptions!$B$4*N92</f>
        <v>-0.0141524800534652</v>
      </c>
      <c r="P92" s="23" t="n">
        <f aca="false">4*L92*(1-L92)</f>
        <v>0.87496250922577</v>
      </c>
      <c r="Q92" s="6" t="n">
        <f aca="false">MAX(-(1-K92),MIN(1-K92,M92+O92+Assumptions!$B$5*P92/Assumptions!$B$22))</f>
        <v>-0.366443585174759</v>
      </c>
      <c r="R92" s="6" t="n">
        <f aca="false">MAX(-(1-K92),MIN(1-K92,M92+O92+Assumptions!$B$6*P92/Assumptions!$B$22))</f>
        <v>-0.311726732287487</v>
      </c>
      <c r="S92" s="6" t="n">
        <f aca="false">MAX(-(1-K92),MIN(1-K92,M92+O92+Assumptions!$B$7*P92/Assumptions!$B$22))</f>
        <v>-0.291326112117614</v>
      </c>
      <c r="T92" s="10" t="n">
        <f aca="false">J92*((1-K92)+Q92)/2</f>
        <v>6426.1074564092</v>
      </c>
      <c r="U92" s="10" t="n">
        <f aca="false">J92*((1-K92)-Q92)/2</f>
        <v>13903.6193636783</v>
      </c>
      <c r="V92" s="10" t="n">
        <f aca="false">J92*((1-K92)+R92)/2</f>
        <v>6984.37336082904</v>
      </c>
      <c r="W92" s="10" t="n">
        <f aca="false">J92*((1-K92)-R92)/2</f>
        <v>13345.3534592585</v>
      </c>
      <c r="X92" s="10" t="n">
        <f aca="false">J92*((1-K92)+S92)/2</f>
        <v>7192.51710574294</v>
      </c>
      <c r="Y92" s="10" t="n">
        <f aca="false">J92*((1-K92)-S92)/2</f>
        <v>13137.2097143446</v>
      </c>
      <c r="Z92" s="6" t="n">
        <f aca="false">MAX(-(1-K92),MIN(1-K92,(M92+G92)+O92+Assumptions!$B$6*P92/Assumptions!$B$22))</f>
        <v>-0.208607723948372</v>
      </c>
      <c r="AA92" s="10" t="n">
        <f aca="false">B92*((1-K92)+Z92)/2</f>
        <v>742.381425030411</v>
      </c>
      <c r="AB92" s="10" t="n">
        <f aca="false">B92*((1-K92)-Z92)/2</f>
        <v>1135.60698467309</v>
      </c>
      <c r="AC92" s="10" t="n">
        <f aca="false">J92-B92</f>
        <v>18520.6291603606</v>
      </c>
      <c r="AD92" s="10" t="n">
        <f aca="false">V92-AA92</f>
        <v>6241.99193579863</v>
      </c>
      <c r="AE92" s="10" t="n">
        <f aca="false">W92-AB92</f>
        <v>12209.7464745854</v>
      </c>
      <c r="AF92" s="6" t="n">
        <f aca="false">IF(AC92&gt;0,(AD92-AE92)/AC92,0)</f>
        <v>-0.322222019949488</v>
      </c>
      <c r="AG92" s="6" t="n">
        <f aca="false">R92-M92</f>
        <v>0.0405643728338067</v>
      </c>
      <c r="AH92" s="2" t="str">
        <f aca="false">IF(V92&gt;W92,"D","R")</f>
        <v>R</v>
      </c>
    </row>
    <row r="93" customFormat="false" ht="15" hidden="false" customHeight="false" outlineLevel="0" collapsed="false">
      <c r="A93" s="2" t="s">
        <v>197</v>
      </c>
      <c r="B93" s="20" t="n">
        <v>1298</v>
      </c>
      <c r="C93" s="20" t="n">
        <v>6917</v>
      </c>
      <c r="D93" s="20" t="n">
        <v>13587</v>
      </c>
      <c r="E93" s="20" t="n">
        <v>3413</v>
      </c>
      <c r="F93" s="20" t="n">
        <v>10094</v>
      </c>
      <c r="G93" s="12" t="n">
        <f aca="false">(Senate!G93-Senate!H93)/Senate!C93-Senate!M93</f>
        <v>0.0344914760317852</v>
      </c>
      <c r="H93" s="12" t="n">
        <f aca="false">Senate!M93</f>
        <v>-0.425267824159586</v>
      </c>
      <c r="I93" s="21" t="n">
        <v>-0.435333371034327</v>
      </c>
      <c r="J93" s="11" t="n">
        <f aca="false">Senate!J93</f>
        <v>12035.8410418455</v>
      </c>
      <c r="K93" s="6" t="n">
        <f aca="false">(D93-E93-F93)/D93</f>
        <v>0.00588798115846029</v>
      </c>
      <c r="L93" s="6" t="n">
        <f aca="false">E93/(E93+F93)</f>
        <v>0.25268379358851</v>
      </c>
      <c r="M93" s="6" t="n">
        <f aca="false">(E93-F93)/D93</f>
        <v>-0.491720026495915</v>
      </c>
      <c r="N93" s="6" t="n">
        <f aca="false">(I93-Assumptions!$B$10)-(M93-Assumptions!$B$9)</f>
        <v>0.00295742819156908</v>
      </c>
      <c r="O93" s="6" t="n">
        <f aca="false">Assumptions!$B$4*N93</f>
        <v>0.00147871409578454</v>
      </c>
      <c r="P93" s="23" t="n">
        <f aca="false">4*L93*(1-L93)</f>
        <v>0.755338776184916</v>
      </c>
      <c r="Q93" s="6" t="n">
        <f aca="false">MAX(-(1-K93),MIN(1-K93,M93+O93+Assumptions!$B$5*P93/Assumptions!$B$22))</f>
        <v>-0.490241312400131</v>
      </c>
      <c r="R93" s="6" t="n">
        <f aca="false">MAX(-(1-K93),MIN(1-K93,M93+O93+Assumptions!$B$6*P93/Assumptions!$B$22))</f>
        <v>-0.443005276271984</v>
      </c>
      <c r="S93" s="6" t="n">
        <f aca="false">MAX(-(1-K93),MIN(1-K93,M93+O93+Assumptions!$B$7*P93/Assumptions!$B$22))</f>
        <v>-0.425393802283047</v>
      </c>
      <c r="T93" s="10" t="n">
        <f aca="false">J93*((1-K93)+Q93)/2</f>
        <v>3032.2538641856</v>
      </c>
      <c r="U93" s="10" t="n">
        <f aca="false">J93*((1-K93)-Q93)/2</f>
        <v>8932.72037237929</v>
      </c>
      <c r="V93" s="10" t="n">
        <f aca="false">J93*((1-K93)+R93)/2</f>
        <v>3316.51657532822</v>
      </c>
      <c r="W93" s="10" t="n">
        <f aca="false">J93*((1-K93)-R93)/2</f>
        <v>8648.45766123667</v>
      </c>
      <c r="X93" s="10" t="n">
        <f aca="false">J93*((1-K93)+S93)/2</f>
        <v>3422.50102604994</v>
      </c>
      <c r="Y93" s="10" t="n">
        <f aca="false">J93*((1-K93)-S93)/2</f>
        <v>8542.47321051495</v>
      </c>
      <c r="Z93" s="6" t="n">
        <f aca="false">MAX(-(1-K93),MIN(1-K93,(M93+G93)+O93+Assumptions!$B$6*P93/Assumptions!$B$22))</f>
        <v>-0.408513800240199</v>
      </c>
      <c r="AA93" s="10" t="n">
        <f aca="false">B93*((1-K93)+Z93)/2</f>
        <v>380.05324387227</v>
      </c>
      <c r="AB93" s="10" t="n">
        <f aca="false">B93*((1-K93)-Z93)/2</f>
        <v>910.304156584049</v>
      </c>
      <c r="AC93" s="10" t="n">
        <f aca="false">J93-B93</f>
        <v>10737.8410418455</v>
      </c>
      <c r="AD93" s="10" t="n">
        <f aca="false">V93-AA93</f>
        <v>2936.46333145595</v>
      </c>
      <c r="AE93" s="10" t="n">
        <f aca="false">W93-AB93</f>
        <v>7738.15350465262</v>
      </c>
      <c r="AF93" s="6" t="n">
        <f aca="false">IF(AC93&gt;0,(AD93-AE93)/AC93,0)</f>
        <v>-0.447174637292956</v>
      </c>
      <c r="AG93" s="6" t="n">
        <f aca="false">R93-M93</f>
        <v>0.0487147502239309</v>
      </c>
      <c r="AH93" s="2" t="str">
        <f aca="false">IF(V93&gt;W93,"D","R")</f>
        <v>R</v>
      </c>
    </row>
    <row r="94" customFormat="false" ht="15" hidden="false" customHeight="false" outlineLevel="0" collapsed="false">
      <c r="A94" s="2" t="s">
        <v>198</v>
      </c>
      <c r="B94" s="20" t="n">
        <v>3102</v>
      </c>
      <c r="C94" s="20" t="n">
        <v>9678</v>
      </c>
      <c r="D94" s="20" t="n">
        <v>15415</v>
      </c>
      <c r="E94" s="20" t="n">
        <v>9235</v>
      </c>
      <c r="F94" s="20" t="n">
        <v>6069</v>
      </c>
      <c r="G94" s="12" t="n">
        <f aca="false">(Senate!G94-Senate!H94)/Senate!C94-Senate!M94</f>
        <v>0.074958641918013</v>
      </c>
      <c r="H94" s="12" t="n">
        <f aca="false">Senate!M94</f>
        <v>0.268397423384736</v>
      </c>
      <c r="I94" s="21" t="n">
        <v>0.174483237797464</v>
      </c>
      <c r="J94" s="11" t="n">
        <f aca="false">Senate!J94</f>
        <v>23343.3430690869</v>
      </c>
      <c r="K94" s="6" t="n">
        <f aca="false">(D94-E94-F94)/D94</f>
        <v>0.00720077846253649</v>
      </c>
      <c r="L94" s="6" t="n">
        <f aca="false">E94/(E94+F94)</f>
        <v>0.603437009932044</v>
      </c>
      <c r="M94" s="6" t="n">
        <f aca="false">(E94-F94)/D94</f>
        <v>0.205384365877392</v>
      </c>
      <c r="N94" s="6" t="n">
        <f aca="false">(I94-Assumptions!$B$10)-(M94-Assumptions!$B$9)</f>
        <v>-0.0843303553499476</v>
      </c>
      <c r="O94" s="6" t="n">
        <f aca="false">Assumptions!$B$4*N94</f>
        <v>-0.0421651776749738</v>
      </c>
      <c r="P94" s="23" t="n">
        <f aca="false">4*L94*(1-L94)</f>
        <v>0.957203139905273</v>
      </c>
      <c r="Q94" s="6" t="n">
        <f aca="false">MAX(-(1-K94),MIN(1-K94,M94+O94+Assumptions!$B$5*P94/Assumptions!$B$22))</f>
        <v>0.163219188202418</v>
      </c>
      <c r="R94" s="6" t="n">
        <f aca="false">MAX(-(1-K94),MIN(1-K94,M94+O94+Assumptions!$B$6*P94/Assumptions!$B$22))</f>
        <v>0.223079059725116</v>
      </c>
      <c r="S94" s="6" t="n">
        <f aca="false">MAX(-(1-K94),MIN(1-K94,M94+O94+Assumptions!$B$7*P94/Assumptions!$B$22))</f>
        <v>0.245397201904598</v>
      </c>
      <c r="T94" s="10" t="n">
        <f aca="false">J94*((1-K94)+Q94)/2</f>
        <v>13492.6671663692</v>
      </c>
      <c r="U94" s="10" t="n">
        <f aca="false">J94*((1-K94)-Q94)/2</f>
        <v>9682.58566070226</v>
      </c>
      <c r="V94" s="10" t="n">
        <f aca="false">J94*((1-K94)+R94)/2</f>
        <v>14191.3319248821</v>
      </c>
      <c r="W94" s="10" t="n">
        <f aca="false">J94*((1-K94)-R94)/2</f>
        <v>8983.92090218936</v>
      </c>
      <c r="X94" s="10" t="n">
        <f aca="false">J94*((1-K94)+S94)/2</f>
        <v>14451.8219496622</v>
      </c>
      <c r="Y94" s="10" t="n">
        <f aca="false">J94*((1-K94)-S94)/2</f>
        <v>8723.43087740921</v>
      </c>
      <c r="Z94" s="6" t="n">
        <f aca="false">MAX(-(1-K94),MIN(1-K94,(M94+G94)+O94+Assumptions!$B$6*P94/Assumptions!$B$22))</f>
        <v>0.298037701643129</v>
      </c>
      <c r="AA94" s="10" t="n">
        <f aca="false">B94*((1-K94)+Z94)/2</f>
        <v>2002.0880678531</v>
      </c>
      <c r="AB94" s="10" t="n">
        <f aca="false">B94*((1-K94)-Z94)/2</f>
        <v>1077.57511735611</v>
      </c>
      <c r="AC94" s="10" t="n">
        <f aca="false">J94-B94</f>
        <v>20241.3430690869</v>
      </c>
      <c r="AD94" s="10" t="n">
        <f aca="false">V94-AA94</f>
        <v>12189.243857029</v>
      </c>
      <c r="AE94" s="10" t="n">
        <f aca="false">W94-AB94</f>
        <v>7906.34578483325</v>
      </c>
      <c r="AF94" s="6" t="n">
        <f aca="false">IF(AC94&gt;0,(AD94-AE94)/AC94,0)</f>
        <v>0.21159159535894</v>
      </c>
      <c r="AG94" s="6" t="n">
        <f aca="false">R94-M94</f>
        <v>0.0176946938477237</v>
      </c>
      <c r="AH94" s="2" t="str">
        <f aca="false">IF(V94&gt;W94,"D","R")</f>
        <v>D</v>
      </c>
    </row>
    <row r="95" customFormat="false" ht="15" hidden="false" customHeight="false" outlineLevel="0" collapsed="false">
      <c r="A95" s="2" t="s">
        <v>199</v>
      </c>
      <c r="B95" s="20" t="n">
        <v>443</v>
      </c>
      <c r="C95" s="20" t="n">
        <v>2042</v>
      </c>
      <c r="D95" s="20" t="n">
        <v>3982</v>
      </c>
      <c r="E95" s="20" t="n">
        <v>992</v>
      </c>
      <c r="F95" s="20" t="n">
        <v>2966</v>
      </c>
      <c r="G95" s="12" t="n">
        <f aca="false">(Senate!G95-Senate!H95)/Senate!C95-Senate!M95</f>
        <v>-0.0182538451886177</v>
      </c>
      <c r="H95" s="12" t="n">
        <f aca="false">Senate!M95</f>
        <v>-0.445507173420589</v>
      </c>
      <c r="I95" s="21" t="n">
        <v>-0.447779355100385</v>
      </c>
      <c r="J95" s="11" t="n">
        <f aca="false">Senate!J95</f>
        <v>4084.39579107867</v>
      </c>
      <c r="K95" s="6" t="n">
        <f aca="false">(D95-E95-F95)/D95</f>
        <v>0.0060271220492215</v>
      </c>
      <c r="L95" s="6" t="n">
        <f aca="false">E95/(E95+F95)</f>
        <v>0.250631632137443</v>
      </c>
      <c r="M95" s="6" t="n">
        <f aca="false">(E95-F95)/D95</f>
        <v>-0.495730788548468</v>
      </c>
      <c r="N95" s="6" t="n">
        <f aca="false">(I95-Assumptions!$B$10)-(M95-Assumptions!$B$9)</f>
        <v>-0.00547779382193664</v>
      </c>
      <c r="O95" s="6" t="n">
        <f aca="false">Assumptions!$B$4*N95</f>
        <v>-0.00273889691096832</v>
      </c>
      <c r="P95" s="23" t="n">
        <f aca="false">4*L95*(1-L95)</f>
        <v>0.751261668438258</v>
      </c>
      <c r="Q95" s="6" t="n">
        <f aca="false">MAX(-(1-K95),MIN(1-K95,M95+O95+Assumptions!$B$5*P95/Assumptions!$B$22))</f>
        <v>-0.498469685459436</v>
      </c>
      <c r="R95" s="6" t="n">
        <f aca="false">MAX(-(1-K95),MIN(1-K95,M95+O95+Assumptions!$B$6*P95/Assumptions!$B$22))</f>
        <v>-0.451488616261218</v>
      </c>
      <c r="S95" s="6" t="n">
        <f aca="false">MAX(-(1-K95),MIN(1-K95,M95+O95+Assumptions!$B$7*P95/Assumptions!$B$22))</f>
        <v>-0.433972204089963</v>
      </c>
      <c r="T95" s="10" t="n">
        <f aca="false">J95*((1-K95)+Q95)/2</f>
        <v>1011.91557693884</v>
      </c>
      <c r="U95" s="10" t="n">
        <f aca="false">J95*((1-K95)-Q95)/2</f>
        <v>3047.86306220967</v>
      </c>
      <c r="V95" s="10" t="n">
        <f aca="false">J95*((1-K95)+R95)/2</f>
        <v>1107.86021758563</v>
      </c>
      <c r="W95" s="10" t="n">
        <f aca="false">J95*((1-K95)-R95)/2</f>
        <v>2951.91842156288</v>
      </c>
      <c r="X95" s="10" t="n">
        <f aca="false">J95*((1-K95)+S95)/2</f>
        <v>1143.63219765917</v>
      </c>
      <c r="Y95" s="10" t="n">
        <f aca="false">J95*((1-K95)-S95)/2</f>
        <v>2916.14644148935</v>
      </c>
      <c r="Z95" s="6" t="n">
        <f aca="false">MAX(-(1-K95),MIN(1-K95,(M95+G95)+O95+Assumptions!$B$6*P95/Assumptions!$B$22))</f>
        <v>-0.469742461449836</v>
      </c>
      <c r="AA95" s="10" t="n">
        <f aca="false">B95*((1-K95)+Z95)/2</f>
        <v>116.117037254959</v>
      </c>
      <c r="AB95" s="10" t="n">
        <f aca="false">B95*((1-K95)-Z95)/2</f>
        <v>324.212947677236</v>
      </c>
      <c r="AC95" s="10" t="n">
        <f aca="false">J95-B95</f>
        <v>3641.39579107867</v>
      </c>
      <c r="AD95" s="10" t="n">
        <f aca="false">V95-AA95</f>
        <v>991.743180330672</v>
      </c>
      <c r="AE95" s="10" t="n">
        <f aca="false">W95-AB95</f>
        <v>2627.70547388565</v>
      </c>
      <c r="AF95" s="6" t="n">
        <f aca="false">IF(AC95&gt;0,(AD95-AE95)/AC95,0)</f>
        <v>-0.449267914672457</v>
      </c>
      <c r="AG95" s="6" t="n">
        <f aca="false">R95-M95</f>
        <v>0.04424217228725</v>
      </c>
      <c r="AH95" s="2" t="str">
        <f aca="false">IF(V95&gt;W95,"D","R")</f>
        <v>R</v>
      </c>
    </row>
    <row r="96" customFormat="false" ht="15" hidden="false" customHeight="false" outlineLevel="0" collapsed="false">
      <c r="A96" s="2" t="s">
        <v>200</v>
      </c>
      <c r="B96" s="20" t="n">
        <v>592</v>
      </c>
      <c r="C96" s="20" t="n">
        <v>2365</v>
      </c>
      <c r="D96" s="20" t="n">
        <v>4426</v>
      </c>
      <c r="E96" s="20" t="n">
        <v>1443</v>
      </c>
      <c r="F96" s="20" t="n">
        <v>2944</v>
      </c>
      <c r="G96" s="12" t="n">
        <f aca="false">(Senate!G96-Senate!H96)/Senate!C96-Senate!M96</f>
        <v>0.0899013805948286</v>
      </c>
      <c r="H96" s="12" t="n">
        <f aca="false">Senate!M96</f>
        <v>-0.275102226260791</v>
      </c>
      <c r="I96" s="21" t="n">
        <v>-0.294926303854875</v>
      </c>
      <c r="J96" s="11" t="n">
        <f aca="false">Senate!J96</f>
        <v>5221.57915949792</v>
      </c>
      <c r="K96" s="6" t="n">
        <f aca="false">(D96-E96-F96)/D96</f>
        <v>0.00881156800723001</v>
      </c>
      <c r="L96" s="6" t="n">
        <f aca="false">E96/(E96+F96)</f>
        <v>0.328926373375883</v>
      </c>
      <c r="M96" s="6" t="n">
        <f aca="false">(E96-F96)/D96</f>
        <v>-0.33913239945775</v>
      </c>
      <c r="N96" s="6" t="n">
        <f aca="false">(I96-Assumptions!$B$10)-(M96-Assumptions!$B$9)</f>
        <v>-0.00922313166714506</v>
      </c>
      <c r="O96" s="6" t="n">
        <f aca="false">Assumptions!$B$4*N96</f>
        <v>-0.00461156583357253</v>
      </c>
      <c r="P96" s="23" t="n">
        <f aca="false">4*L96*(1-L96)</f>
        <v>0.882935257094689</v>
      </c>
      <c r="Q96" s="6" t="n">
        <f aca="false">MAX(-(1-K96),MIN(1-K96,M96+O96+Assumptions!$B$5*P96/Assumptions!$B$22))</f>
        <v>-0.343743965291322</v>
      </c>
      <c r="R96" s="6" t="n">
        <f aca="false">MAX(-(1-K96),MIN(1-K96,M96+O96+Assumptions!$B$6*P96/Assumptions!$B$22))</f>
        <v>-0.288528526844496</v>
      </c>
      <c r="S96" s="6" t="n">
        <f aca="false">MAX(-(1-K96),MIN(1-K96,M96+O96+Assumptions!$B$7*P96/Assumptions!$B$22))</f>
        <v>-0.267942014137208</v>
      </c>
      <c r="T96" s="10" t="n">
        <f aca="false">J96*((1-K96)+Q96)/2</f>
        <v>1690.34126713026</v>
      </c>
      <c r="U96" s="10" t="n">
        <f aca="false">J96*((1-K96)-Q96)/2</f>
        <v>3485.2275924986</v>
      </c>
      <c r="V96" s="10" t="n">
        <f aca="false">J96*((1-K96)+R96)/2</f>
        <v>1834.4971584685</v>
      </c>
      <c r="W96" s="10" t="n">
        <f aca="false">J96*((1-K96)-R96)/2</f>
        <v>3341.07170116036</v>
      </c>
      <c r="X96" s="10" t="n">
        <f aca="false">J96*((1-K96)+S96)/2</f>
        <v>1888.24421132806</v>
      </c>
      <c r="Y96" s="10" t="n">
        <f aca="false">J96*((1-K96)-S96)/2</f>
        <v>3287.3246483008</v>
      </c>
      <c r="Z96" s="6" t="n">
        <f aca="false">MAX(-(1-K96),MIN(1-K96,(M96+G96)+O96+Assumptions!$B$6*P96/Assumptions!$B$22))</f>
        <v>-0.198627146249668</v>
      </c>
      <c r="AA96" s="10" t="n">
        <f aca="false">B96*((1-K96)+Z96)/2</f>
        <v>234.598140579958</v>
      </c>
      <c r="AB96" s="10" t="n">
        <f aca="false">B96*((1-K96)-Z96)/2</f>
        <v>352.185411159762</v>
      </c>
      <c r="AC96" s="10" t="n">
        <f aca="false">J96-B96</f>
        <v>4629.57915949792</v>
      </c>
      <c r="AD96" s="10" t="n">
        <f aca="false">V96-AA96</f>
        <v>1599.89901788855</v>
      </c>
      <c r="AE96" s="10" t="n">
        <f aca="false">W96-AB96</f>
        <v>2988.8862900006</v>
      </c>
      <c r="AF96" s="6" t="n">
        <f aca="false">IF(AC96&gt;0,(AD96-AE96)/AC96,0)</f>
        <v>-0.300024521508061</v>
      </c>
      <c r="AG96" s="6" t="n">
        <f aca="false">R96-M96</f>
        <v>0.0506038726132532</v>
      </c>
      <c r="AH96" s="2" t="str">
        <f aca="false">IF(V96&gt;W96,"D","R")</f>
        <v>R</v>
      </c>
    </row>
    <row r="97" customFormat="false" ht="15" hidden="false" customHeight="false" outlineLevel="0" collapsed="false">
      <c r="A97" s="2" t="s">
        <v>201</v>
      </c>
      <c r="B97" s="20" t="n">
        <v>4500</v>
      </c>
      <c r="C97" s="20" t="n">
        <v>21329</v>
      </c>
      <c r="D97" s="20" t="n">
        <v>34760</v>
      </c>
      <c r="E97" s="20" t="n">
        <v>13275</v>
      </c>
      <c r="F97" s="20" t="n">
        <v>21256</v>
      </c>
      <c r="G97" s="12" t="n">
        <f aca="false">(Senate!G97-Senate!H97)/Senate!C97-Senate!M97</f>
        <v>0.0539498525890007</v>
      </c>
      <c r="H97" s="12" t="n">
        <f aca="false">Senate!M97</f>
        <v>-0.183866866982549</v>
      </c>
      <c r="I97" s="21" t="n">
        <v>-0.179809603515012</v>
      </c>
      <c r="J97" s="11" t="n">
        <f aca="false">Senate!J97</f>
        <v>34604.2930349175</v>
      </c>
      <c r="K97" s="6" t="n">
        <f aca="false">(D97-E97-F97)/D97</f>
        <v>0.00658803222094361</v>
      </c>
      <c r="L97" s="6" t="n">
        <f aca="false">E97/(E97+F97)</f>
        <v>0.384437172395818</v>
      </c>
      <c r="M97" s="6" t="n">
        <f aca="false">(E97-F97)/D97</f>
        <v>-0.229602991944764</v>
      </c>
      <c r="N97" s="6" t="n">
        <f aca="false">(I97-Assumptions!$B$10)-(M97-Assumptions!$B$9)</f>
        <v>-0.0036358388402673</v>
      </c>
      <c r="O97" s="6" t="n">
        <f aca="false">Assumptions!$B$4*N97</f>
        <v>-0.00181791942013365</v>
      </c>
      <c r="P97" s="23" t="n">
        <f aca="false">4*L97*(1-L97)</f>
        <v>0.946580931504505</v>
      </c>
      <c r="Q97" s="6" t="n">
        <f aca="false">MAX(-(1-K97),MIN(1-K97,M97+O97+Assumptions!$B$5*P97/Assumptions!$B$22))</f>
        <v>-0.231420911364898</v>
      </c>
      <c r="R97" s="6" t="n">
        <f aca="false">MAX(-(1-K97),MIN(1-K97,M97+O97+Assumptions!$B$6*P97/Assumptions!$B$22))</f>
        <v>-0.172225312663349</v>
      </c>
      <c r="S97" s="6" t="n">
        <f aca="false">MAX(-(1-K97),MIN(1-K97,M97+O97+Assumptions!$B$7*P97/Assumptions!$B$22))</f>
        <v>-0.150154837825798</v>
      </c>
      <c r="T97" s="10" t="n">
        <f aca="false">J97*((1-K97)+Q97)/2</f>
        <v>13184.080903071</v>
      </c>
      <c r="U97" s="10" t="n">
        <f aca="false">J97*((1-K97)-Q97)/2</f>
        <v>21192.2379343495</v>
      </c>
      <c r="V97" s="10" t="n">
        <f aca="false">J97*((1-K97)+R97)/2</f>
        <v>14208.2918249938</v>
      </c>
      <c r="W97" s="10" t="n">
        <f aca="false">J97*((1-K97)-R97)/2</f>
        <v>20168.0270124267</v>
      </c>
      <c r="X97" s="10" t="n">
        <f aca="false">J97*((1-K97)+S97)/2</f>
        <v>14590.158414343</v>
      </c>
      <c r="Y97" s="10" t="n">
        <f aca="false">J97*((1-K97)-S97)/2</f>
        <v>19786.1604230775</v>
      </c>
      <c r="Z97" s="6" t="n">
        <f aca="false">MAX(-(1-K97),MIN(1-K97,(M97+G97)+O97+Assumptions!$B$6*P97/Assumptions!$B$22))</f>
        <v>-0.118275460074348</v>
      </c>
      <c r="AA97" s="10" t="n">
        <f aca="false">B97*((1-K97)+Z97)/2</f>
        <v>1969.05714233559</v>
      </c>
      <c r="AB97" s="10" t="n">
        <f aca="false">B97*((1-K97)-Z97)/2</f>
        <v>2501.29671267016</v>
      </c>
      <c r="AC97" s="10" t="n">
        <f aca="false">J97-B97</f>
        <v>30104.2930349175</v>
      </c>
      <c r="AD97" s="10" t="n">
        <f aca="false">V97-AA97</f>
        <v>12239.2346826582</v>
      </c>
      <c r="AE97" s="10" t="n">
        <f aca="false">W97-AB97</f>
        <v>17666.7302997565</v>
      </c>
      <c r="AF97" s="6" t="n">
        <f aca="false">IF(AC97&gt;0,(AD97-AE97)/AC97,0)</f>
        <v>-0.180289755045999</v>
      </c>
      <c r="AG97" s="6" t="n">
        <f aca="false">R97-M97</f>
        <v>0.057377679281415</v>
      </c>
      <c r="AH97" s="2" t="str">
        <f aca="false">IF(V97&gt;W97,"D","R")</f>
        <v>R</v>
      </c>
    </row>
    <row r="98" customFormat="false" ht="15" hidden="false" customHeight="false" outlineLevel="0" collapsed="false">
      <c r="A98" s="2" t="s">
        <v>202</v>
      </c>
      <c r="B98" s="20" t="n">
        <v>1921</v>
      </c>
      <c r="C98" s="20" t="n">
        <v>8266</v>
      </c>
      <c r="D98" s="20" t="n">
        <v>12737</v>
      </c>
      <c r="E98" s="20" t="n">
        <v>2070</v>
      </c>
      <c r="F98" s="20" t="n">
        <v>10525</v>
      </c>
      <c r="G98" s="12" t="n">
        <f aca="false">(Senate!G98-Senate!H98)/Senate!C98-Senate!M98</f>
        <v>0.0185311981904294</v>
      </c>
      <c r="H98" s="12" t="n">
        <f aca="false">Senate!M98</f>
        <v>-0.570188589915569</v>
      </c>
      <c r="I98" s="21" t="n">
        <v>-0.616745283018868</v>
      </c>
      <c r="J98" s="11" t="n">
        <f aca="false">Senate!J98</f>
        <v>13956.3761266783</v>
      </c>
      <c r="K98" s="6" t="n">
        <f aca="false">(D98-E98-F98)/D98</f>
        <v>0.0111486221245191</v>
      </c>
      <c r="L98" s="6" t="n">
        <f aca="false">E98/(E98+F98)</f>
        <v>0.164350932909885</v>
      </c>
      <c r="M98" s="6" t="n">
        <f aca="false">(E98-F98)/D98</f>
        <v>-0.66381408494936</v>
      </c>
      <c r="N98" s="6" t="n">
        <f aca="false">(I98-Assumptions!$B$10)-(M98-Assumptions!$B$9)</f>
        <v>-0.00636042533952719</v>
      </c>
      <c r="O98" s="6" t="n">
        <f aca="false">Assumptions!$B$4*N98</f>
        <v>-0.00318021266976359</v>
      </c>
      <c r="P98" s="23" t="n">
        <f aca="false">4*L98*(1-L98)</f>
        <v>0.549358815046142</v>
      </c>
      <c r="Q98" s="6" t="n">
        <f aca="false">MAX(-(1-K98),MIN(1-K98,M98+O98+Assumptions!$B$5*P98/Assumptions!$B$22))</f>
        <v>-0.666994297619124</v>
      </c>
      <c r="R98" s="6" t="n">
        <f aca="false">MAX(-(1-K98),MIN(1-K98,M98+O98+Assumptions!$B$6*P98/Assumptions!$B$22))</f>
        <v>-0.632639470814254</v>
      </c>
      <c r="S98" s="6" t="n">
        <f aca="false">MAX(-(1-K98),MIN(1-K98,M98+O98+Assumptions!$B$7*P98/Assumptions!$B$22))</f>
        <v>-0.61983062425848</v>
      </c>
      <c r="T98" s="10" t="n">
        <f aca="false">J98*((1-K98)+Q98)/2</f>
        <v>2245.97923554611</v>
      </c>
      <c r="U98" s="10" t="n">
        <f aca="false">J98*((1-K98)-Q98)/2</f>
        <v>11554.8025274682</v>
      </c>
      <c r="V98" s="10" t="n">
        <f aca="false">J98*((1-K98)+R98)/2</f>
        <v>2485.71367787394</v>
      </c>
      <c r="W98" s="10" t="n">
        <f aca="false">J98*((1-K98)-R98)/2</f>
        <v>11315.0680851404</v>
      </c>
      <c r="X98" s="10" t="n">
        <f aca="false">J98*((1-K98)+S98)/2</f>
        <v>2575.09621801458</v>
      </c>
      <c r="Y98" s="10" t="n">
        <f aca="false">J98*((1-K98)-S98)/2</f>
        <v>11225.6855449998</v>
      </c>
      <c r="Z98" s="6" t="n">
        <f aca="false">MAX(-(1-K98),MIN(1-K98,(M98+G98)+O98+Assumptions!$B$6*P98/Assumptions!$B$22))</f>
        <v>-0.614108272623825</v>
      </c>
      <c r="AA98" s="10" t="n">
        <f aca="false">B98*((1-K98)+Z98)/2</f>
        <v>359.940752594216</v>
      </c>
      <c r="AB98" s="10" t="n">
        <f aca="false">B98*((1-K98)-Z98)/2</f>
        <v>1539.64274430458</v>
      </c>
      <c r="AC98" s="10" t="n">
        <f aca="false">J98-B98</f>
        <v>12035.3761266783</v>
      </c>
      <c r="AD98" s="10" t="n">
        <f aca="false">V98-AA98</f>
        <v>2125.77292527972</v>
      </c>
      <c r="AE98" s="10" t="n">
        <f aca="false">W98-AB98</f>
        <v>9775.42534083583</v>
      </c>
      <c r="AF98" s="6" t="n">
        <f aca="false">IF(AC98&gt;0,(AD98-AE98)/AC98,0)</f>
        <v>-0.635597287117552</v>
      </c>
      <c r="AG98" s="6" t="n">
        <f aca="false">R98-M98</f>
        <v>0.0311746141351064</v>
      </c>
      <c r="AH98" s="2" t="str">
        <f aca="false">IF(V98&gt;W98,"D","R")</f>
        <v>R</v>
      </c>
    </row>
    <row r="99" customFormat="false" ht="15" hidden="false" customHeight="false" outlineLevel="0" collapsed="false">
      <c r="A99" s="2" t="s">
        <v>203</v>
      </c>
      <c r="B99" s="20" t="n">
        <v>415</v>
      </c>
      <c r="C99" s="20" t="n">
        <v>2200</v>
      </c>
      <c r="D99" s="20" t="n">
        <v>3778</v>
      </c>
      <c r="E99" s="20" t="n">
        <v>2209</v>
      </c>
      <c r="F99" s="20" t="n">
        <v>1551</v>
      </c>
      <c r="G99" s="12" t="n">
        <f aca="false">(Senate!G99-Senate!H99)/Senate!C99-Senate!M99</f>
        <v>-0.045102366391917</v>
      </c>
      <c r="H99" s="12" t="n">
        <f aca="false">Senate!M99</f>
        <v>0.215102366391917</v>
      </c>
      <c r="I99" s="21" t="n">
        <v>0.179043960734102</v>
      </c>
      <c r="J99" s="11" t="n">
        <f aca="false">Senate!J99</f>
        <v>3361.94044419272</v>
      </c>
      <c r="K99" s="6" t="n">
        <f aca="false">(D99-E99-F99)/D99</f>
        <v>0.00476442562202223</v>
      </c>
      <c r="L99" s="6" t="n">
        <f aca="false">E99/(E99+F99)</f>
        <v>0.5875</v>
      </c>
      <c r="M99" s="6" t="n">
        <f aca="false">(E99-F99)/D99</f>
        <v>0.174166225516146</v>
      </c>
      <c r="N99" s="6" t="n">
        <f aca="false">(I99-Assumptions!$B$10)-(M99-Assumptions!$B$9)</f>
        <v>-0.0485514920520639</v>
      </c>
      <c r="O99" s="6" t="n">
        <f aca="false">Assumptions!$B$4*N99</f>
        <v>-0.024275746026032</v>
      </c>
      <c r="P99" s="23" t="n">
        <f aca="false">4*L99*(1-L99)</f>
        <v>0.969375</v>
      </c>
      <c r="Q99" s="6" t="n">
        <f aca="false">MAX(-(1-K99),MIN(1-K99,M99+O99+Assumptions!$B$5*P99/Assumptions!$B$22))</f>
        <v>0.149890479490114</v>
      </c>
      <c r="R99" s="6" t="n">
        <f aca="false">MAX(-(1-K99),MIN(1-K99,M99+O99+Assumptions!$B$6*P99/Assumptions!$B$22))</f>
        <v>0.210511533201928</v>
      </c>
      <c r="S99" s="6" t="n">
        <f aca="false">MAX(-(1-K99),MIN(1-K99,M99+O99+Assumptions!$B$7*P99/Assumptions!$B$22))</f>
        <v>0.233113474392151</v>
      </c>
      <c r="T99" s="10" t="n">
        <f aca="false">J99*((1-K99)+Q99)/2</f>
        <v>1924.92279709897</v>
      </c>
      <c r="U99" s="10" t="n">
        <f aca="false">J99*((1-K99)-Q99)/2</f>
        <v>1420.99993190172</v>
      </c>
      <c r="V99" s="10" t="n">
        <f aca="false">J99*((1-K99)+R99)/2</f>
        <v>2026.82498322064</v>
      </c>
      <c r="W99" s="10" t="n">
        <f aca="false">J99*((1-K99)-R99)/2</f>
        <v>1319.09774578006</v>
      </c>
      <c r="X99" s="10" t="n">
        <f aca="false">J99*((1-K99)+S99)/2</f>
        <v>2064.81817332297</v>
      </c>
      <c r="Y99" s="10" t="n">
        <f aca="false">J99*((1-K99)-S99)/2</f>
        <v>1281.10455567772</v>
      </c>
      <c r="Z99" s="6" t="n">
        <f aca="false">MAX(-(1-K99),MIN(1-K99,(M99+G99)+O99+Assumptions!$B$6*P99/Assumptions!$B$22))</f>
        <v>0.165409166810011</v>
      </c>
      <c r="AA99" s="10" t="n">
        <f aca="false">B99*((1-K99)+Z99)/2</f>
        <v>240.833783796508</v>
      </c>
      <c r="AB99" s="10" t="n">
        <f aca="false">B99*((1-K99)-Z99)/2</f>
        <v>172.188979570353</v>
      </c>
      <c r="AC99" s="10" t="n">
        <f aca="false">J99-B99</f>
        <v>2946.94044419272</v>
      </c>
      <c r="AD99" s="10" t="n">
        <f aca="false">V99-AA99</f>
        <v>1785.99119942413</v>
      </c>
      <c r="AE99" s="10" t="n">
        <f aca="false">W99-AB99</f>
        <v>1146.9087662097</v>
      </c>
      <c r="AF99" s="6" t="n">
        <f aca="false">IF(AC99&gt;0,(AD99-AE99)/AC99,0)</f>
        <v>0.216863029747958</v>
      </c>
      <c r="AG99" s="6" t="n">
        <f aca="false">R99-M99</f>
        <v>0.0363453076857823</v>
      </c>
      <c r="AH99" s="2" t="str">
        <f aca="false">IF(V99&gt;W99,"D","R")</f>
        <v>D</v>
      </c>
    </row>
    <row r="100" customFormat="false" ht="15" hidden="false" customHeight="false" outlineLevel="0" collapsed="false">
      <c r="A100" s="2" t="s">
        <v>204</v>
      </c>
      <c r="B100" s="20" t="n">
        <v>1362</v>
      </c>
      <c r="C100" s="20" t="n">
        <v>6140</v>
      </c>
      <c r="D100" s="20" t="n">
        <v>12554</v>
      </c>
      <c r="E100" s="20" t="n">
        <v>2500</v>
      </c>
      <c r="F100" s="20" t="n">
        <v>9955</v>
      </c>
      <c r="G100" s="12" t="n">
        <f aca="false">(Senate!G100-Senate!H100)/Senate!C100-Senate!M100</f>
        <v>0.00826720486508537</v>
      </c>
      <c r="H100" s="12" t="n">
        <f aca="false">Senate!M100</f>
        <v>-0.519993589229906</v>
      </c>
      <c r="I100" s="21" t="n">
        <v>-0.547923988800858</v>
      </c>
      <c r="J100" s="11" t="n">
        <f aca="false">Senate!J100</f>
        <v>13117.461179786</v>
      </c>
      <c r="K100" s="6" t="n">
        <f aca="false">(D100-E100-F100)/D100</f>
        <v>0.00788593277043173</v>
      </c>
      <c r="L100" s="6" t="n">
        <f aca="false">E100/(E100+F100)</f>
        <v>0.200722601364914</v>
      </c>
      <c r="M100" s="6" t="n">
        <f aca="false">(E100-F100)/D100</f>
        <v>-0.593834634379481</v>
      </c>
      <c r="N100" s="6" t="n">
        <f aca="false">(I100-Assumptions!$B$10)-(M100-Assumptions!$B$9)</f>
        <v>-0.00751858169139652</v>
      </c>
      <c r="O100" s="6" t="n">
        <f aca="false">Assumptions!$B$4*N100</f>
        <v>-0.00375929084569826</v>
      </c>
      <c r="P100" s="23" t="n">
        <f aca="false">4*L100*(1-L100)</f>
        <v>0.641732154664863</v>
      </c>
      <c r="Q100" s="6" t="n">
        <f aca="false">MAX(-(1-K100),MIN(1-K100,M100+O100+Assumptions!$B$5*P100/Assumptions!$B$22))</f>
        <v>-0.597593925225179</v>
      </c>
      <c r="R100" s="6" t="n">
        <f aca="false">MAX(-(1-K100),MIN(1-K100,M100+O100+Assumptions!$B$6*P100/Assumptions!$B$22))</f>
        <v>-0.557462418412504</v>
      </c>
      <c r="S100" s="6" t="n">
        <f aca="false">MAX(-(1-K100),MIN(1-K100,M100+O100+Assumptions!$B$7*P100/Assumptions!$B$22))</f>
        <v>-0.542499795671449</v>
      </c>
      <c r="T100" s="10" t="n">
        <f aca="false">J100*((1-K100)+Q100)/2</f>
        <v>2587.55132369311</v>
      </c>
      <c r="U100" s="10" t="n">
        <f aca="false">J100*((1-K100)-Q100)/2</f>
        <v>10426.4664391103</v>
      </c>
      <c r="V100" s="10" t="n">
        <f aca="false">J100*((1-K100)+R100)/2</f>
        <v>2850.7630650439</v>
      </c>
      <c r="W100" s="10" t="n">
        <f aca="false">J100*((1-K100)-R100)/2</f>
        <v>10163.2546977595</v>
      </c>
      <c r="X100" s="10" t="n">
        <f aca="false">J100*((1-K100)+S100)/2</f>
        <v>2948.89887652069</v>
      </c>
      <c r="Y100" s="10" t="n">
        <f aca="false">J100*((1-K100)-S100)/2</f>
        <v>10065.1188862827</v>
      </c>
      <c r="Z100" s="6" t="n">
        <f aca="false">MAX(-(1-K100),MIN(1-K100,(M100+G100)+O100+Assumptions!$B$6*P100/Assumptions!$B$22))</f>
        <v>-0.549195213547419</v>
      </c>
      <c r="AA100" s="10" t="n">
        <f aca="false">B100*((1-K100)+Z100)/2</f>
        <v>301.627739357544</v>
      </c>
      <c r="AB100" s="10" t="n">
        <f aca="false">B100*((1-K100)-Z100)/2</f>
        <v>1049.63162020913</v>
      </c>
      <c r="AC100" s="10" t="n">
        <f aca="false">J100-B100</f>
        <v>11755.461179786</v>
      </c>
      <c r="AD100" s="10" t="n">
        <f aca="false">V100-AA100</f>
        <v>2549.13532568636</v>
      </c>
      <c r="AE100" s="10" t="n">
        <f aca="false">W100-AB100</f>
        <v>9113.6230775504</v>
      </c>
      <c r="AF100" s="6" t="n">
        <f aca="false">IF(AC100&gt;0,(AD100-AE100)/AC100,0)</f>
        <v>-0.558420265395624</v>
      </c>
      <c r="AG100" s="6" t="n">
        <f aca="false">R100-M100</f>
        <v>0.0363722159669768</v>
      </c>
      <c r="AH100" s="2" t="str">
        <f aca="false">IF(V100&gt;W100,"D","R")</f>
        <v>R</v>
      </c>
    </row>
    <row r="101" customFormat="false" ht="15" hidden="false" customHeight="false" outlineLevel="0" collapsed="false">
      <c r="A101" s="2" t="s">
        <v>205</v>
      </c>
      <c r="B101" s="20" t="n">
        <v>335</v>
      </c>
      <c r="C101" s="20" t="n">
        <v>1359</v>
      </c>
      <c r="D101" s="20" t="n">
        <v>2846</v>
      </c>
      <c r="E101" s="20" t="n">
        <v>954</v>
      </c>
      <c r="F101" s="20" t="n">
        <v>1868</v>
      </c>
      <c r="G101" s="12" t="n">
        <f aca="false">(Senate!G101-Senate!H101)/Senate!C101-Senate!M101</f>
        <v>0.130256846460747</v>
      </c>
      <c r="H101" s="12" t="n">
        <f aca="false">Senate!M101</f>
        <v>-0.258292166549047</v>
      </c>
      <c r="I101" s="21" t="n">
        <v>-0.302402651201326</v>
      </c>
      <c r="J101" s="11" t="n">
        <f aca="false">Senate!J101</f>
        <v>3310.44565401453</v>
      </c>
      <c r="K101" s="6" t="n">
        <f aca="false">(D101-E101-F101)/D101</f>
        <v>0.0084328882642305</v>
      </c>
      <c r="L101" s="6" t="n">
        <f aca="false">E101/(E101+F101)</f>
        <v>0.33805811481219</v>
      </c>
      <c r="M101" s="6" t="n">
        <f aca="false">(E101-F101)/D101</f>
        <v>-0.321152494729445</v>
      </c>
      <c r="N101" s="6" t="n">
        <f aca="false">(I101-Assumptions!$B$10)-(M101-Assumptions!$B$9)</f>
        <v>-0.0346793837419002</v>
      </c>
      <c r="O101" s="6" t="n">
        <f aca="false">Assumptions!$B$4*N101</f>
        <v>-0.0173396918709501</v>
      </c>
      <c r="P101" s="23" t="n">
        <f aca="false">4*L101*(1-L101)</f>
        <v>0.895099303287273</v>
      </c>
      <c r="Q101" s="6" t="n">
        <f aca="false">MAX(-(1-K101),MIN(1-K101,M101+O101+Assumptions!$B$5*P101/Assumptions!$B$22))</f>
        <v>-0.338492186600395</v>
      </c>
      <c r="R101" s="6" t="n">
        <f aca="false">MAX(-(1-K101),MIN(1-K101,M101+O101+Assumptions!$B$6*P101/Assumptions!$B$22))</f>
        <v>-0.2825160546164</v>
      </c>
      <c r="S101" s="6" t="n">
        <f aca="false">MAX(-(1-K101),MIN(1-K101,M101+O101+Assumptions!$B$7*P101/Assumptions!$B$22))</f>
        <v>-0.261645925087262</v>
      </c>
      <c r="T101" s="10" t="n">
        <f aca="false">J101*((1-K101)+Q101)/2</f>
        <v>1080.98452383013</v>
      </c>
      <c r="U101" s="10" t="n">
        <f aca="false">J101*((1-K101)-Q101)/2</f>
        <v>2201.54451187929</v>
      </c>
      <c r="V101" s="10" t="n">
        <f aca="false">J101*((1-K101)+R101)/2</f>
        <v>1173.63749525761</v>
      </c>
      <c r="W101" s="10" t="n">
        <f aca="false">J101*((1-K101)-R101)/2</f>
        <v>2108.89154045181</v>
      </c>
      <c r="X101" s="10" t="n">
        <f aca="false">J101*((1-K101)+S101)/2</f>
        <v>1208.18221005684</v>
      </c>
      <c r="Y101" s="10" t="n">
        <f aca="false">J101*((1-K101)-S101)/2</f>
        <v>2074.34682565258</v>
      </c>
      <c r="Z101" s="6" t="n">
        <f aca="false">MAX(-(1-K101),MIN(1-K101,(M101+G101)+O101+Assumptions!$B$6*P101/Assumptions!$B$22))</f>
        <v>-0.152259208155653</v>
      </c>
      <c r="AA101" s="10" t="n">
        <f aca="false">B101*((1-K101)+Z101)/2</f>
        <v>140.58407384967</v>
      </c>
      <c r="AB101" s="10" t="n">
        <f aca="false">B101*((1-K101)-Z101)/2</f>
        <v>191.590908581813</v>
      </c>
      <c r="AC101" s="10" t="n">
        <f aca="false">J101-B101</f>
        <v>2975.44565401453</v>
      </c>
      <c r="AD101" s="10" t="n">
        <f aca="false">V101-AA101</f>
        <v>1033.05342140795</v>
      </c>
      <c r="AE101" s="10" t="n">
        <f aca="false">W101-AB101</f>
        <v>1917.30063186999</v>
      </c>
      <c r="AF101" s="6" t="n">
        <f aca="false">IF(AC101&gt;0,(AD101-AE101)/AC101,0)</f>
        <v>-0.297181435415903</v>
      </c>
      <c r="AG101" s="6" t="n">
        <f aca="false">R101-M101</f>
        <v>0.0386364401130451</v>
      </c>
      <c r="AH101" s="2" t="str">
        <f aca="false">IF(V101&gt;W101,"D","R")</f>
        <v>R</v>
      </c>
    </row>
    <row r="102" customFormat="false" ht="15" hidden="false" customHeight="false" outlineLevel="0" collapsed="false">
      <c r="A102" s="2" t="s">
        <v>206</v>
      </c>
      <c r="B102" s="20" t="n">
        <v>1106</v>
      </c>
      <c r="C102" s="20" t="n">
        <v>5148</v>
      </c>
      <c r="D102" s="20" t="n">
        <v>8317</v>
      </c>
      <c r="E102" s="20" t="n">
        <v>2978</v>
      </c>
      <c r="F102" s="20" t="n">
        <v>5283</v>
      </c>
      <c r="G102" s="12" t="n">
        <f aca="false">(Senate!G102-Senate!H102)/Senate!C102-Senate!M102</f>
        <v>-0.0349637713208368</v>
      </c>
      <c r="H102" s="12" t="n">
        <f aca="false">Senate!M102</f>
        <v>-0.236598000240935</v>
      </c>
      <c r="I102" s="21" t="n">
        <v>-0.249122141026858</v>
      </c>
      <c r="J102" s="11" t="n">
        <f aca="false">Senate!J102</f>
        <v>8451.00325647085</v>
      </c>
      <c r="K102" s="6" t="n">
        <f aca="false">(D102-E102-F102)/D102</f>
        <v>0.00673319706624985</v>
      </c>
      <c r="L102" s="6" t="n">
        <f aca="false">E102/(E102+F102)</f>
        <v>0.360489044909817</v>
      </c>
      <c r="M102" s="6" t="n">
        <f aca="false">(E102-F102)/D102</f>
        <v>-0.27714320067332</v>
      </c>
      <c r="N102" s="6" t="n">
        <f aca="false">(I102-Assumptions!$B$10)-(M102-Assumptions!$B$9)</f>
        <v>-0.0254081676235574</v>
      </c>
      <c r="O102" s="6" t="n">
        <f aca="false">Assumptions!$B$4*N102</f>
        <v>-0.0127040838117787</v>
      </c>
      <c r="P102" s="23" t="n">
        <f aca="false">4*L102*(1-L102)</f>
        <v>0.9221467736393</v>
      </c>
      <c r="Q102" s="6" t="n">
        <f aca="false">MAX(-(1-K102),MIN(1-K102,M102+O102+Assumptions!$B$5*P102/Assumptions!$B$22))</f>
        <v>-0.289847284485098</v>
      </c>
      <c r="R102" s="6" t="n">
        <f aca="false">MAX(-(1-K102),MIN(1-K102,M102+O102+Assumptions!$B$6*P102/Assumptions!$B$22))</f>
        <v>-0.232179705792679</v>
      </c>
      <c r="S102" s="6" t="n">
        <f aca="false">MAX(-(1-K102),MIN(1-K102,M102+O102+Assumptions!$B$7*P102/Assumptions!$B$22))</f>
        <v>-0.210678937620868</v>
      </c>
      <c r="T102" s="10" t="n">
        <f aca="false">J102*((1-K102)+Q102)/2</f>
        <v>2972.30032053736</v>
      </c>
      <c r="U102" s="10" t="n">
        <f aca="false">J102*((1-K102)-Q102)/2</f>
        <v>5421.80066560015</v>
      </c>
      <c r="V102" s="10" t="n">
        <f aca="false">J102*((1-K102)+R102)/2</f>
        <v>3215.97476819857</v>
      </c>
      <c r="W102" s="10" t="n">
        <f aca="false">J102*((1-K102)-R102)/2</f>
        <v>5178.12621793894</v>
      </c>
      <c r="X102" s="10" t="n">
        <f aca="false">J102*((1-K102)+S102)/2</f>
        <v>3306.82629911687</v>
      </c>
      <c r="Y102" s="10" t="n">
        <f aca="false">J102*((1-K102)-S102)/2</f>
        <v>5087.27468702064</v>
      </c>
      <c r="Z102" s="6" t="n">
        <f aca="false">MAX(-(1-K102),MIN(1-K102,(M102+G102)+O102+Assumptions!$B$6*P102/Assumptions!$B$22))</f>
        <v>-0.267143477113516</v>
      </c>
      <c r="AA102" s="10" t="n">
        <f aca="false">B102*((1-K102)+Z102)/2</f>
        <v>401.54619917859</v>
      </c>
      <c r="AB102" s="10" t="n">
        <f aca="false">B102*((1-K102)-Z102)/2</f>
        <v>697.006884866138</v>
      </c>
      <c r="AC102" s="10" t="n">
        <f aca="false">J102-B102</f>
        <v>7345.00325647085</v>
      </c>
      <c r="AD102" s="10" t="n">
        <f aca="false">V102-AA102</f>
        <v>2814.42856901998</v>
      </c>
      <c r="AE102" s="10" t="n">
        <f aca="false">W102-AB102</f>
        <v>4481.1193330728</v>
      </c>
      <c r="AF102" s="6" t="n">
        <f aca="false">IF(AC102&gt;0,(AD102-AE102)/AC102,0)</f>
        <v>-0.226914911519541</v>
      </c>
      <c r="AG102" s="6" t="n">
        <f aca="false">R102-M102</f>
        <v>0.0449634948806409</v>
      </c>
      <c r="AH102" s="2" t="str">
        <f aca="false">IF(V102&gt;W102,"D","R")</f>
        <v>R</v>
      </c>
    </row>
    <row r="103" customFormat="false" ht="15" hidden="false" customHeight="false" outlineLevel="0" collapsed="false">
      <c r="A103" s="2" t="s">
        <v>207</v>
      </c>
      <c r="B103" s="20" t="n">
        <v>826</v>
      </c>
      <c r="C103" s="20" t="n">
        <v>3307</v>
      </c>
      <c r="D103" s="20" t="n">
        <v>5517</v>
      </c>
      <c r="E103" s="20" t="n">
        <v>1923</v>
      </c>
      <c r="F103" s="20" t="n">
        <v>3570</v>
      </c>
      <c r="G103" s="12" t="n">
        <f aca="false">(Senate!G103-Senate!H103)/Senate!C103-Senate!M103</f>
        <v>0.00577432134860478</v>
      </c>
      <c r="H103" s="12" t="n">
        <f aca="false">Senate!M103</f>
        <v>-0.236194641880809</v>
      </c>
      <c r="I103" s="21" t="n">
        <v>-0.28604211663067</v>
      </c>
      <c r="J103" s="11" t="n">
        <f aca="false">Senate!J103</f>
        <v>6494.44553611414</v>
      </c>
      <c r="K103" s="6" t="n">
        <f aca="false">(D103-E103-F103)/D103</f>
        <v>0.00435019032082654</v>
      </c>
      <c r="L103" s="6" t="n">
        <f aca="false">E103/(E103+F103)</f>
        <v>0.35008192244675</v>
      </c>
      <c r="M103" s="6" t="n">
        <f aca="false">(E103-F103)/D103</f>
        <v>-0.298531810766721</v>
      </c>
      <c r="N103" s="6" t="n">
        <f aca="false">(I103-Assumptions!$B$10)-(M103-Assumptions!$B$9)</f>
        <v>-0.0409395331339679</v>
      </c>
      <c r="O103" s="6" t="n">
        <f aca="false">Assumptions!$B$4*N103</f>
        <v>-0.0204697665669839</v>
      </c>
      <c r="P103" s="23" t="n">
        <f aca="false">4*L103*(1-L103)</f>
        <v>0.910098280090951</v>
      </c>
      <c r="Q103" s="6" t="n">
        <f aca="false">MAX(-(1-K103),MIN(1-K103,M103+O103+Assumptions!$B$5*P103/Assumptions!$B$22))</f>
        <v>-0.319001577333705</v>
      </c>
      <c r="R103" s="6" t="n">
        <f aca="false">MAX(-(1-K103),MIN(1-K103,M103+O103+Assumptions!$B$6*P103/Assumptions!$B$22))</f>
        <v>-0.262087465952224</v>
      </c>
      <c r="S103" s="6" t="n">
        <f aca="false">MAX(-(1-K103),MIN(1-K103,M103+O103+Assumptions!$B$7*P103/Assumptions!$B$22))</f>
        <v>-0.240867620377561</v>
      </c>
      <c r="T103" s="10" t="n">
        <f aca="false">J103*((1-K103)+Q103)/2</f>
        <v>2197.22754603778</v>
      </c>
      <c r="U103" s="10" t="n">
        <f aca="false">J103*((1-K103)-Q103)/2</f>
        <v>4268.96591596602</v>
      </c>
      <c r="V103" s="10" t="n">
        <f aca="false">J103*((1-K103)+R103)/2</f>
        <v>2382.04034433946</v>
      </c>
      <c r="W103" s="10" t="n">
        <f aca="false">J103*((1-K103)-R103)/2</f>
        <v>4084.15311766434</v>
      </c>
      <c r="X103" s="10" t="n">
        <f aca="false">J103*((1-K103)+S103)/2</f>
        <v>2450.94591002416</v>
      </c>
      <c r="Y103" s="10" t="n">
        <f aca="false">J103*((1-K103)-S103)/2</f>
        <v>4015.24755197964</v>
      </c>
      <c r="Z103" s="6" t="n">
        <f aca="false">MAX(-(1-K103),MIN(1-K103,(M103+G103)+O103+Assumptions!$B$6*P103/Assumptions!$B$22))</f>
        <v>-0.256313144603619</v>
      </c>
      <c r="AA103" s="10" t="n">
        <f aca="false">B103*((1-K103)+Z103)/2</f>
        <v>305.346042676204</v>
      </c>
      <c r="AB103" s="10" t="n">
        <f aca="false">B103*((1-K103)-Z103)/2</f>
        <v>517.060700118793</v>
      </c>
      <c r="AC103" s="10" t="n">
        <f aca="false">J103-B103</f>
        <v>5668.44553611414</v>
      </c>
      <c r="AD103" s="10" t="n">
        <f aca="false">V103-AA103</f>
        <v>2076.69430166325</v>
      </c>
      <c r="AE103" s="10" t="n">
        <f aca="false">W103-AB103</f>
        <v>3567.09241754555</v>
      </c>
      <c r="AF103" s="6" t="n">
        <f aca="false">IF(AC103&gt;0,(AD103-AE103)/AC103,0)</f>
        <v>-0.262928894065727</v>
      </c>
      <c r="AG103" s="6" t="n">
        <f aca="false">R103-M103</f>
        <v>0.0364443448144973</v>
      </c>
      <c r="AH103" s="2" t="str">
        <f aca="false">IF(V103&gt;W103,"D","R")</f>
        <v>R</v>
      </c>
    </row>
    <row r="104" customFormat="false" ht="15" hidden="false" customHeight="false" outlineLevel="0" collapsed="false">
      <c r="A104" s="2" t="s">
        <v>208</v>
      </c>
      <c r="B104" s="20" t="n">
        <v>775</v>
      </c>
      <c r="C104" s="20" t="n">
        <v>3738</v>
      </c>
      <c r="D104" s="20" t="n">
        <v>8908</v>
      </c>
      <c r="E104" s="20" t="n">
        <v>3160</v>
      </c>
      <c r="F104" s="20" t="n">
        <v>5704</v>
      </c>
      <c r="G104" s="12" t="n">
        <f aca="false">(Senate!G104-Senate!H104)/Senate!C104-Senate!M104</f>
        <v>0.0136671742182602</v>
      </c>
      <c r="H104" s="12" t="n">
        <f aca="false">Senate!M104</f>
        <v>-0.222334910975885</v>
      </c>
      <c r="I104" s="21" t="n">
        <v>-0.254665761791653</v>
      </c>
      <c r="J104" s="11" t="n">
        <f aca="false">Senate!J104</f>
        <v>8718.52658778475</v>
      </c>
      <c r="K104" s="6" t="n">
        <f aca="false">(D104-E104-F104)/D104</f>
        <v>0.00493938033228559</v>
      </c>
      <c r="L104" s="6" t="n">
        <f aca="false">E104/(E104+F104)</f>
        <v>0.356498194945848</v>
      </c>
      <c r="M104" s="6" t="n">
        <f aca="false">(E104-F104)/D104</f>
        <v>-0.285585990121239</v>
      </c>
      <c r="N104" s="6" t="n">
        <f aca="false">(I104-Assumptions!$B$10)-(M104-Assumptions!$B$9)</f>
        <v>-0.0225089989404326</v>
      </c>
      <c r="O104" s="6" t="n">
        <f aca="false">Assumptions!$B$4*N104</f>
        <v>-0.0112544994702163</v>
      </c>
      <c r="P104" s="23" t="n">
        <f aca="false">4*L104*(1-L104)</f>
        <v>0.917628927784801</v>
      </c>
      <c r="Q104" s="6" t="n">
        <f aca="false">MAX(-(1-K104),MIN(1-K104,M104+O104+Assumptions!$B$5*P104/Assumptions!$B$22))</f>
        <v>-0.296840489591456</v>
      </c>
      <c r="R104" s="6" t="n">
        <f aca="false">MAX(-(1-K104),MIN(1-K104,M104+O104+Assumptions!$B$6*P104/Assumptions!$B$22))</f>
        <v>-0.239455439926716</v>
      </c>
      <c r="S104" s="6" t="n">
        <f aca="false">MAX(-(1-K104),MIN(1-K104,M104+O104+Assumptions!$B$7*P104/Assumptions!$B$22))</f>
        <v>-0.218060009819442</v>
      </c>
      <c r="T104" s="10" t="n">
        <f aca="false">J104*((1-K104)+Q104)/2</f>
        <v>3043.72538409819</v>
      </c>
      <c r="U104" s="10" t="n">
        <f aca="false">J104*((1-K104)-Q104)/2</f>
        <v>5631.73708493234</v>
      </c>
      <c r="V104" s="10" t="n">
        <f aca="false">J104*((1-K104)+R104)/2</f>
        <v>3293.88192471988</v>
      </c>
      <c r="W104" s="10" t="n">
        <f aca="false">J104*((1-K104)-R104)/2</f>
        <v>5381.58054431065</v>
      </c>
      <c r="X104" s="10" t="n">
        <f aca="false">J104*((1-K104)+S104)/2</f>
        <v>3387.15023784357</v>
      </c>
      <c r="Y104" s="10" t="n">
        <f aca="false">J104*((1-K104)-S104)/2</f>
        <v>5288.31223118697</v>
      </c>
      <c r="Z104" s="6" t="n">
        <f aca="false">MAX(-(1-K104),MIN(1-K104,(M104+G104)+O104+Assumptions!$B$6*P104/Assumptions!$B$22))</f>
        <v>-0.225788265708456</v>
      </c>
      <c r="AA104" s="10" t="n">
        <f aca="false">B104*((1-K104)+Z104)/2</f>
        <v>298.093037159213</v>
      </c>
      <c r="AB104" s="10" t="n">
        <f aca="false">B104*((1-K104)-Z104)/2</f>
        <v>473.078943083266</v>
      </c>
      <c r="AC104" s="10" t="n">
        <f aca="false">J104-B104</f>
        <v>7943.52658778475</v>
      </c>
      <c r="AD104" s="10" t="n">
        <f aca="false">V104-AA104</f>
        <v>2995.78888756067</v>
      </c>
      <c r="AE104" s="10" t="n">
        <f aca="false">W104-AB104</f>
        <v>4908.50160122739</v>
      </c>
      <c r="AF104" s="6" t="n">
        <f aca="false">IF(AC104&gt;0,(AD104-AE104)/AC104,0)</f>
        <v>-0.24078886027876</v>
      </c>
      <c r="AG104" s="6" t="n">
        <f aca="false">R104-M104</f>
        <v>0.0461305501945233</v>
      </c>
      <c r="AH104" s="2" t="str">
        <f aca="false">IF(V104&gt;W104,"D","R")</f>
        <v>R</v>
      </c>
    </row>
    <row r="105" customFormat="false" ht="15" hidden="false" customHeight="false" outlineLevel="0" collapsed="false">
      <c r="A105" s="2" t="s">
        <v>209</v>
      </c>
      <c r="B105" s="20" t="n">
        <v>175</v>
      </c>
      <c r="C105" s="20" t="n">
        <v>1144</v>
      </c>
      <c r="D105" s="20" t="n">
        <v>2164</v>
      </c>
      <c r="E105" s="20" t="n">
        <v>462</v>
      </c>
      <c r="F105" s="20" t="n">
        <v>1689</v>
      </c>
      <c r="G105" s="12" t="n">
        <f aca="false">(Senate!G105-Senate!H105)/Senate!C105-Senate!M105</f>
        <v>-0.0383671263559532</v>
      </c>
      <c r="H105" s="12" t="n">
        <f aca="false">Senate!M105</f>
        <v>-0.515828677839851</v>
      </c>
      <c r="I105" s="21" t="n">
        <v>-0.504772393538913</v>
      </c>
      <c r="J105" s="11" t="n">
        <f aca="false">Senate!J105</f>
        <v>1557.06795805155</v>
      </c>
      <c r="K105" s="6" t="n">
        <f aca="false">(D105-E105-F105)/D105</f>
        <v>0.00600739371534196</v>
      </c>
      <c r="L105" s="6" t="n">
        <f aca="false">E105/(E105+F105)</f>
        <v>0.214783821478382</v>
      </c>
      <c r="M105" s="6" t="n">
        <f aca="false">(E105-F105)/D105</f>
        <v>-0.567005545286507</v>
      </c>
      <c r="N105" s="6" t="n">
        <f aca="false">(I105-Assumptions!$B$10)-(M105-Assumptions!$B$9)</f>
        <v>0.00880392447757372</v>
      </c>
      <c r="O105" s="6" t="n">
        <f aca="false">Assumptions!$B$4*N105</f>
        <v>0.00440196223878686</v>
      </c>
      <c r="P105" s="23" t="n">
        <f aca="false">4*L105*(1-L105)</f>
        <v>0.674606926038099</v>
      </c>
      <c r="Q105" s="6" t="n">
        <f aca="false">MAX(-(1-K105),MIN(1-K105,M105+O105+Assumptions!$B$5*P105/Assumptions!$B$22))</f>
        <v>-0.56260358304772</v>
      </c>
      <c r="R105" s="6" t="n">
        <f aca="false">MAX(-(1-K105),MIN(1-K105,M105+O105+Assumptions!$B$6*P105/Assumptions!$B$22))</f>
        <v>-0.520416212115194</v>
      </c>
      <c r="S105" s="6" t="n">
        <f aca="false">MAX(-(1-K105),MIN(1-K105,M105+O105+Assumptions!$B$7*P105/Assumptions!$B$22))</f>
        <v>-0.504687081418786</v>
      </c>
      <c r="T105" s="10" t="n">
        <f aca="false">J105*((1-K105)+Q105)/2</f>
        <v>335.851012768697</v>
      </c>
      <c r="U105" s="10" t="n">
        <f aca="false">J105*((1-K105)-Q105)/2</f>
        <v>1211.8630250173</v>
      </c>
      <c r="V105" s="10" t="n">
        <f aca="false">J105*((1-K105)+R105)/2</f>
        <v>368.695314525433</v>
      </c>
      <c r="W105" s="10" t="n">
        <f aca="false">J105*((1-K105)-R105)/2</f>
        <v>1179.01872326056</v>
      </c>
      <c r="X105" s="10" t="n">
        <f aca="false">J105*((1-K105)+S105)/2</f>
        <v>380.940977233124</v>
      </c>
      <c r="Y105" s="10" t="n">
        <f aca="false">J105*((1-K105)-S105)/2</f>
        <v>1166.77306055287</v>
      </c>
      <c r="Z105" s="6" t="n">
        <f aca="false">MAX(-(1-K105),MIN(1-K105,(M105+G105)+O105+Assumptions!$B$6*P105/Assumptions!$B$22))</f>
        <v>-0.558783338471147</v>
      </c>
      <c r="AA105" s="10" t="n">
        <f aca="false">B105*((1-K105)+Z105)/2</f>
        <v>38.0808109336822</v>
      </c>
      <c r="AB105" s="10" t="n">
        <f aca="false">B105*((1-K105)-Z105)/2</f>
        <v>135.867895166133</v>
      </c>
      <c r="AC105" s="10" t="n">
        <f aca="false">J105-B105</f>
        <v>1382.06795805155</v>
      </c>
      <c r="AD105" s="10" t="n">
        <f aca="false">V105-AA105</f>
        <v>330.614503591751</v>
      </c>
      <c r="AE105" s="10" t="n">
        <f aca="false">W105-AB105</f>
        <v>1043.15082809443</v>
      </c>
      <c r="AF105" s="6" t="n">
        <f aca="false">IF(AC105&gt;0,(AD105-AE105)/AC105,0)</f>
        <v>-0.515558095643296</v>
      </c>
      <c r="AG105" s="6" t="n">
        <f aca="false">R105-M105</f>
        <v>0.046589333171313</v>
      </c>
      <c r="AH105" s="2" t="str">
        <f aca="false">IF(V105&gt;W105,"D","R")</f>
        <v>R</v>
      </c>
    </row>
    <row r="106" customFormat="false" ht="15" hidden="false" customHeight="false" outlineLevel="0" collapsed="false">
      <c r="A106" s="2" t="s">
        <v>210</v>
      </c>
      <c r="B106" s="20" t="n">
        <v>739</v>
      </c>
      <c r="C106" s="20" t="n">
        <v>3328</v>
      </c>
      <c r="D106" s="20" t="n">
        <v>7052</v>
      </c>
      <c r="E106" s="20" t="n">
        <v>2829</v>
      </c>
      <c r="F106" s="20" t="n">
        <v>4197</v>
      </c>
      <c r="G106" s="12" t="n">
        <f aca="false">(Senate!G106-Senate!H106)/Senate!C106-Senate!M106</f>
        <v>0.0732327279202279</v>
      </c>
      <c r="H106" s="12" t="n">
        <f aca="false">Senate!M106</f>
        <v>-0.147150997150997</v>
      </c>
      <c r="I106" s="21" t="n">
        <v>-0.163230821223386</v>
      </c>
      <c r="J106" s="11" t="n">
        <f aca="false">Senate!J106</f>
        <v>7386.85372818798</v>
      </c>
      <c r="K106" s="6" t="n">
        <f aca="false">(D106-E106-F106)/D106</f>
        <v>0.00368689733408962</v>
      </c>
      <c r="L106" s="6" t="n">
        <f aca="false">E106/(E106+F106)</f>
        <v>0.40264730999146</v>
      </c>
      <c r="M106" s="6" t="n">
        <f aca="false">(E106-F106)/D106</f>
        <v>-0.193987521270562</v>
      </c>
      <c r="N106" s="6" t="n">
        <f aca="false">(I106-Assumptions!$B$10)-(M106-Assumptions!$B$9)</f>
        <v>-0.0226725272228442</v>
      </c>
      <c r="O106" s="6" t="n">
        <f aca="false">Assumptions!$B$4*N106</f>
        <v>-0.0113362636114221</v>
      </c>
      <c r="P106" s="23" t="n">
        <f aca="false">4*L106*(1-L106)</f>
        <v>0.962089814992405</v>
      </c>
      <c r="Q106" s="6" t="n">
        <f aca="false">MAX(-(1-K106),MIN(1-K106,M106+O106+Assumptions!$B$5*P106/Assumptions!$B$22))</f>
        <v>-0.205323784881984</v>
      </c>
      <c r="R106" s="6" t="n">
        <f aca="false">MAX(-(1-K106),MIN(1-K106,M106+O106+Assumptions!$B$6*P106/Assumptions!$B$22))</f>
        <v>-0.145158319143499</v>
      </c>
      <c r="S106" s="6" t="n">
        <f aca="false">MAX(-(1-K106),MIN(1-K106,M106+O106+Assumptions!$B$7*P106/Assumptions!$B$22))</f>
        <v>-0.122726239279493</v>
      </c>
      <c r="T106" s="10" t="n">
        <f aca="false">J106*((1-K106)+Q106)/2</f>
        <v>2921.46119551453</v>
      </c>
      <c r="U106" s="10" t="n">
        <f aca="false">J106*((1-K106)-Q106)/2</f>
        <v>4438.15796135568</v>
      </c>
      <c r="V106" s="10" t="n">
        <f aca="false">J106*((1-K106)+R106)/2</f>
        <v>3143.67794296378</v>
      </c>
      <c r="W106" s="10" t="n">
        <f aca="false">J106*((1-K106)-R106)/2</f>
        <v>4215.94121390643</v>
      </c>
      <c r="X106" s="10" t="n">
        <f aca="false">J106*((1-K106)+S106)/2</f>
        <v>3226.529189351</v>
      </c>
      <c r="Y106" s="10" t="n">
        <f aca="false">J106*((1-K106)-S106)/2</f>
        <v>4133.08996751921</v>
      </c>
      <c r="Z106" s="6" t="n">
        <f aca="false">MAX(-(1-K106),MIN(1-K106,(M106+G106)+O106+Assumptions!$B$6*P106/Assumptions!$B$22))</f>
        <v>-0.0719255912232706</v>
      </c>
      <c r="AA106" s="10" t="n">
        <f aca="false">B106*((1-K106)+Z106)/2</f>
        <v>341.561185478055</v>
      </c>
      <c r="AB106" s="10" t="n">
        <f aca="false">B106*((1-K106)-Z106)/2</f>
        <v>394.714197392052</v>
      </c>
      <c r="AC106" s="10" t="n">
        <f aca="false">J106-B106</f>
        <v>6647.85372818798</v>
      </c>
      <c r="AD106" s="10" t="n">
        <f aca="false">V106-AA106</f>
        <v>2802.11675748573</v>
      </c>
      <c r="AE106" s="10" t="n">
        <f aca="false">W106-AB106</f>
        <v>3821.22701651438</v>
      </c>
      <c r="AF106" s="6" t="n">
        <f aca="false">IF(AC106&gt;0,(AD106-AE106)/AC106,0)</f>
        <v>-0.153299139947599</v>
      </c>
      <c r="AG106" s="6" t="n">
        <f aca="false">R106-M106</f>
        <v>0.048829202127063</v>
      </c>
      <c r="AH106" s="2" t="str">
        <f aca="false">IF(V106&gt;W106,"D","R")</f>
        <v>R</v>
      </c>
    </row>
    <row r="107" customFormat="false" ht="15" hidden="false" customHeight="false" outlineLevel="0" collapsed="false">
      <c r="A107" s="2" t="s">
        <v>211</v>
      </c>
      <c r="B107" s="20" t="n">
        <v>1626</v>
      </c>
      <c r="C107" s="20" t="n">
        <v>7325</v>
      </c>
      <c r="D107" s="20" t="n">
        <v>13718</v>
      </c>
      <c r="E107" s="20" t="n">
        <v>3315</v>
      </c>
      <c r="F107" s="20" t="n">
        <v>10314</v>
      </c>
      <c r="G107" s="12" t="n">
        <f aca="false">(Senate!G107-Senate!H107)/Senate!C107-Senate!M107</f>
        <v>0.0439507523393138</v>
      </c>
      <c r="H107" s="12" t="n">
        <f aca="false">Senate!M107</f>
        <v>-0.43439443834614</v>
      </c>
      <c r="I107" s="21" t="n">
        <v>-0.466843651152282</v>
      </c>
      <c r="J107" s="11" t="n">
        <f aca="false">Senate!J107</f>
        <v>14374.2043510758</v>
      </c>
      <c r="K107" s="6" t="n">
        <f aca="false">(D107-E107-F107)/D107</f>
        <v>0.00648782621373378</v>
      </c>
      <c r="L107" s="6" t="n">
        <f aca="false">E107/(E107+F107)</f>
        <v>0.24323134492626</v>
      </c>
      <c r="M107" s="6" t="n">
        <f aca="false">(E107-F107)/D107</f>
        <v>-0.510205569324975</v>
      </c>
      <c r="N107" s="6" t="n">
        <f aca="false">(I107-Assumptions!$B$10)-(M107-Assumptions!$B$9)</f>
        <v>-0.0100673090973269</v>
      </c>
      <c r="O107" s="6" t="n">
        <f aca="false">Assumptions!$B$4*N107</f>
        <v>-0.00503365454866345</v>
      </c>
      <c r="P107" s="23" t="n">
        <f aca="false">4*L107*(1-L107)</f>
        <v>0.736279431086491</v>
      </c>
      <c r="Q107" s="6" t="n">
        <f aca="false">MAX(-(1-K107),MIN(1-K107,M107+O107+Assumptions!$B$5*P107/Assumptions!$B$22))</f>
        <v>-0.515239223873638</v>
      </c>
      <c r="R107" s="6" t="n">
        <f aca="false">MAX(-(1-K107),MIN(1-K107,M107+O107+Assumptions!$B$6*P107/Assumptions!$B$22))</f>
        <v>-0.469195087250764</v>
      </c>
      <c r="S107" s="6" t="n">
        <f aca="false">MAX(-(1-K107),MIN(1-K107,M107+O107+Assumptions!$B$7*P107/Assumptions!$B$22))</f>
        <v>-0.452028000828082</v>
      </c>
      <c r="T107" s="10" t="n">
        <f aca="false">J107*((1-K107)+Q107)/2</f>
        <v>3437.39655881797</v>
      </c>
      <c r="U107" s="10" t="n">
        <f aca="false">J107*((1-K107)-Q107)/2</f>
        <v>10843.5504524673</v>
      </c>
      <c r="V107" s="10" t="n">
        <f aca="false">J107*((1-K107)+R107)/2</f>
        <v>3768.32047331099</v>
      </c>
      <c r="W107" s="10" t="n">
        <f aca="false">J107*((1-K107)-R107)/2</f>
        <v>10512.6265379743</v>
      </c>
      <c r="X107" s="10" t="n">
        <f aca="false">J107*((1-K107)+S107)/2</f>
        <v>3891.70207748709</v>
      </c>
      <c r="Y107" s="10" t="n">
        <f aca="false">J107*((1-K107)-S107)/2</f>
        <v>10389.2449337982</v>
      </c>
      <c r="Z107" s="6" t="n">
        <f aca="false">MAX(-(1-K107),MIN(1-K107,(M107+G107)+O107+Assumptions!$B$6*P107/Assumptions!$B$22))</f>
        <v>-0.42524433491145</v>
      </c>
      <c r="AA107" s="10" t="n">
        <f aca="false">B107*((1-K107)+Z107)/2</f>
        <v>462.001753005225</v>
      </c>
      <c r="AB107" s="10" t="n">
        <f aca="false">B107*((1-K107)-Z107)/2</f>
        <v>1153.44904157124</v>
      </c>
      <c r="AC107" s="10" t="n">
        <f aca="false">J107-B107</f>
        <v>12748.2043510758</v>
      </c>
      <c r="AD107" s="10" t="n">
        <f aca="false">V107-AA107</f>
        <v>3306.31872030576</v>
      </c>
      <c r="AE107" s="10" t="n">
        <f aca="false">W107-AB107</f>
        <v>9359.17749640305</v>
      </c>
      <c r="AF107" s="6" t="n">
        <f aca="false">IF(AC107&gt;0,(AD107-AE107)/AC107,0)</f>
        <v>-0.474800890337667</v>
      </c>
      <c r="AG107" s="6" t="n">
        <f aca="false">R107-M107</f>
        <v>0.0410104820742103</v>
      </c>
      <c r="AH107" s="2" t="str">
        <f aca="false">IF(V107&gt;W107,"D","R")</f>
        <v>R</v>
      </c>
    </row>
    <row r="108" customFormat="false" ht="15" hidden="false" customHeight="false" outlineLevel="0" collapsed="false">
      <c r="A108" s="2" t="s">
        <v>212</v>
      </c>
      <c r="B108" s="20" t="n">
        <v>253</v>
      </c>
      <c r="C108" s="20" t="n">
        <v>1372</v>
      </c>
      <c r="D108" s="20" t="n">
        <v>3226</v>
      </c>
      <c r="E108" s="20" t="n">
        <v>670</v>
      </c>
      <c r="F108" s="20" t="n">
        <v>2545</v>
      </c>
      <c r="G108" s="12" t="n">
        <f aca="false">(Senate!G108-Senate!H108)/Senate!C108-Senate!M108</f>
        <v>0.0950459007444976</v>
      </c>
      <c r="H108" s="12" t="n">
        <f aca="false">Senate!M108</f>
        <v>-0.529448233106014</v>
      </c>
      <c r="I108" s="21" t="n">
        <v>-0.530078026680091</v>
      </c>
      <c r="J108" s="11" t="n">
        <f aca="false">Senate!J108</f>
        <v>2818.9802898222</v>
      </c>
      <c r="K108" s="6" t="n">
        <f aca="false">(D108-E108-F108)/D108</f>
        <v>0.00340979541227526</v>
      </c>
      <c r="L108" s="6" t="n">
        <f aca="false">E108/(E108+F108)</f>
        <v>0.208398133748056</v>
      </c>
      <c r="M108" s="6" t="n">
        <f aca="false">(E108-F108)/D108</f>
        <v>-0.581215127092374</v>
      </c>
      <c r="N108" s="6" t="n">
        <f aca="false">(I108-Assumptions!$B$10)-(M108-Assumptions!$B$9)</f>
        <v>-0.00229212685773561</v>
      </c>
      <c r="O108" s="6" t="n">
        <f aca="false">Assumptions!$B$4*N108</f>
        <v>-0.00114606342886781</v>
      </c>
      <c r="P108" s="23" t="n">
        <f aca="false">4*L108*(1-L108)</f>
        <v>0.659873406393533</v>
      </c>
      <c r="Q108" s="6" t="n">
        <f aca="false">MAX(-(1-K108),MIN(1-K108,M108+O108+Assumptions!$B$5*P108/Assumptions!$B$22))</f>
        <v>-0.582361190521242</v>
      </c>
      <c r="R108" s="6" t="n">
        <f aca="false">MAX(-(1-K108),MIN(1-K108,M108+O108+Assumptions!$B$6*P108/Assumptions!$B$22))</f>
        <v>-0.541095198297407</v>
      </c>
      <c r="S108" s="6" t="n">
        <f aca="false">MAX(-(1-K108),MIN(1-K108,M108+O108+Assumptions!$B$7*P108/Assumptions!$B$22))</f>
        <v>-0.52570959424913</v>
      </c>
      <c r="T108" s="10" t="n">
        <f aca="false">J108*((1-K108)+Q108)/2</f>
        <v>583.851713062948</v>
      </c>
      <c r="U108" s="10" t="n">
        <f aca="false">J108*((1-K108)-Q108)/2</f>
        <v>2225.51643069972</v>
      </c>
      <c r="V108" s="10" t="n">
        <f aca="false">J108*((1-K108)+R108)/2</f>
        <v>642.015722422421</v>
      </c>
      <c r="W108" s="10" t="n">
        <f aca="false">J108*((1-K108)-R108)/2</f>
        <v>2167.35242134024</v>
      </c>
      <c r="X108" s="10" t="n">
        <f aca="false">J108*((1-K108)+S108)/2</f>
        <v>663.701579701972</v>
      </c>
      <c r="Y108" s="10" t="n">
        <f aca="false">J108*((1-K108)-S108)/2</f>
        <v>2145.66656406069</v>
      </c>
      <c r="Z108" s="6" t="n">
        <f aca="false">MAX(-(1-K108),MIN(1-K108,(M108+G108)+O108+Assumptions!$B$6*P108/Assumptions!$B$22))</f>
        <v>-0.446049297552909</v>
      </c>
      <c r="AA108" s="10" t="n">
        <f aca="false">B108*((1-K108)+Z108)/2</f>
        <v>69.6434247399041</v>
      </c>
      <c r="AB108" s="10" t="n">
        <f aca="false">B108*((1-K108)-Z108)/2</f>
        <v>182.49389702079</v>
      </c>
      <c r="AC108" s="10" t="n">
        <f aca="false">J108-B108</f>
        <v>2565.9802898222</v>
      </c>
      <c r="AD108" s="10" t="n">
        <f aca="false">V108-AA108</f>
        <v>572.372297682517</v>
      </c>
      <c r="AE108" s="10" t="n">
        <f aca="false">W108-AB108</f>
        <v>1984.85852431945</v>
      </c>
      <c r="AF108" s="6" t="n">
        <f aca="false">IF(AC108&gt;0,(AD108-AE108)/AC108,0)</f>
        <v>-0.550466514586834</v>
      </c>
      <c r="AG108" s="6" t="n">
        <f aca="false">R108-M108</f>
        <v>0.0401199287949674</v>
      </c>
      <c r="AH108" s="2" t="str">
        <f aca="false">IF(V108&gt;W108,"D","R")</f>
        <v>R</v>
      </c>
    </row>
    <row r="109" customFormat="false" ht="15" hidden="false" customHeight="false" outlineLevel="0" collapsed="false">
      <c r="A109" s="2" t="s">
        <v>213</v>
      </c>
      <c r="B109" s="20" t="n">
        <v>1546</v>
      </c>
      <c r="C109" s="20" t="n">
        <v>6022</v>
      </c>
      <c r="D109" s="20" t="n">
        <v>10326</v>
      </c>
      <c r="E109" s="20" t="n">
        <v>2473</v>
      </c>
      <c r="F109" s="20" t="n">
        <v>7764</v>
      </c>
      <c r="G109" s="12" t="n">
        <f aca="false">(Senate!G109-Senate!H109)/Senate!C109-Senate!M109</f>
        <v>0.0380216323859373</v>
      </c>
      <c r="H109" s="12" t="n">
        <f aca="false">Senate!M109</f>
        <v>-0.44453109767986</v>
      </c>
      <c r="I109" s="21" t="n">
        <v>-0.459449207192171</v>
      </c>
      <c r="J109" s="11" t="n">
        <f aca="false">Senate!J109</f>
        <v>12479.3711010996</v>
      </c>
      <c r="K109" s="6" t="n">
        <f aca="false">(D109-E109-F109)/D109</f>
        <v>0.00861901994964168</v>
      </c>
      <c r="L109" s="6" t="n">
        <f aca="false">E109/(E109+F109)</f>
        <v>0.241574680082055</v>
      </c>
      <c r="M109" s="6" t="n">
        <f aca="false">(E109-F109)/D109</f>
        <v>-0.512395893860159</v>
      </c>
      <c r="N109" s="6" t="n">
        <f aca="false">(I109-Assumptions!$B$10)-(M109-Assumptions!$B$9)</f>
        <v>-0.000482540602031067</v>
      </c>
      <c r="O109" s="6" t="n">
        <f aca="false">Assumptions!$B$4*N109</f>
        <v>-0.000241270301015534</v>
      </c>
      <c r="P109" s="23" t="n">
        <f aca="false">4*L109*(1-L109)</f>
        <v>0.732865416101232</v>
      </c>
      <c r="Q109" s="6" t="n">
        <f aca="false">MAX(-(1-K109),MIN(1-K109,M109+O109+Assumptions!$B$5*P109/Assumptions!$B$22))</f>
        <v>-0.512637164161174</v>
      </c>
      <c r="R109" s="6" t="n">
        <f aca="false">MAX(-(1-K109),MIN(1-K109,M109+O109+Assumptions!$B$6*P109/Assumptions!$B$22))</f>
        <v>-0.466806527149694</v>
      </c>
      <c r="S109" s="6" t="n">
        <f aca="false">MAX(-(1-K109),MIN(1-K109,M109+O109+Assumptions!$B$7*P109/Assumptions!$B$22))</f>
        <v>-0.449719041878186</v>
      </c>
      <c r="T109" s="10" t="n">
        <f aca="false">J109*((1-K109)+Q109)/2</f>
        <v>2987.21087041881</v>
      </c>
      <c r="U109" s="10" t="n">
        <f aca="false">J109*((1-K109)-Q109)/2</f>
        <v>9384.60028220142</v>
      </c>
      <c r="V109" s="10" t="n">
        <f aca="false">J109*((1-K109)+R109)/2</f>
        <v>3273.17963395184</v>
      </c>
      <c r="W109" s="10" t="n">
        <f aca="false">J109*((1-K109)-R109)/2</f>
        <v>9098.63151866839</v>
      </c>
      <c r="X109" s="10" t="n">
        <f aca="false">J109*((1-K109)+S109)/2</f>
        <v>3379.8001688957</v>
      </c>
      <c r="Y109" s="10" t="n">
        <f aca="false">J109*((1-K109)-S109)/2</f>
        <v>8992.01098372453</v>
      </c>
      <c r="Z109" s="6" t="n">
        <f aca="false">MAX(-(1-K109),MIN(1-K109,(M109+G109)+O109+Assumptions!$B$6*P109/Assumptions!$B$22))</f>
        <v>-0.428784894763757</v>
      </c>
      <c r="AA109" s="10" t="n">
        <f aca="false">B109*((1-K109)+Z109)/2</f>
        <v>434.886773926543</v>
      </c>
      <c r="AB109" s="10" t="n">
        <f aca="false">B109*((1-K109)-Z109)/2</f>
        <v>1097.78822123131</v>
      </c>
      <c r="AC109" s="10" t="n">
        <f aca="false">J109-B109</f>
        <v>10933.3711010996</v>
      </c>
      <c r="AD109" s="10" t="n">
        <f aca="false">V109-AA109</f>
        <v>2838.2928600253</v>
      </c>
      <c r="AE109" s="10" t="n">
        <f aca="false">W109-AB109</f>
        <v>8000.84329743708</v>
      </c>
      <c r="AF109" s="6" t="n">
        <f aca="false">IF(AC109&gt;0,(AD109-AE109)/AC109,0)</f>
        <v>-0.472182860132917</v>
      </c>
      <c r="AG109" s="6" t="n">
        <f aca="false">R109-M109</f>
        <v>0.045589366710465</v>
      </c>
      <c r="AH109" s="2" t="str">
        <f aca="false">IF(V109&gt;W109,"D","R")</f>
        <v>R</v>
      </c>
    </row>
    <row r="110" customFormat="false" ht="15" hidden="false" customHeight="false" outlineLevel="0" collapsed="false">
      <c r="A110" s="2" t="s">
        <v>214</v>
      </c>
      <c r="B110" s="20" t="n">
        <v>1227</v>
      </c>
      <c r="C110" s="20" t="n">
        <v>5175</v>
      </c>
      <c r="D110" s="20" t="n">
        <v>11533</v>
      </c>
      <c r="E110" s="20" t="n">
        <v>1160</v>
      </c>
      <c r="F110" s="20" t="n">
        <v>10290</v>
      </c>
      <c r="G110" s="12" t="n">
        <f aca="false">(Senate!G110-Senate!H110)/Senate!C110-Senate!M110</f>
        <v>0.00942583726011259</v>
      </c>
      <c r="H110" s="12" t="n">
        <f aca="false">Senate!M110</f>
        <v>-0.715319557066876</v>
      </c>
      <c r="I110" s="21" t="n">
        <v>-0.715937714678269</v>
      </c>
      <c r="J110" s="11" t="n">
        <f aca="false">Senate!J110</f>
        <v>12886.0860697724</v>
      </c>
      <c r="K110" s="6" t="n">
        <f aca="false">(D110-E110-F110)/D110</f>
        <v>0.00719673979016735</v>
      </c>
      <c r="L110" s="6" t="n">
        <f aca="false">E110/(E110+F110)</f>
        <v>0.101310043668122</v>
      </c>
      <c r="M110" s="6" t="n">
        <f aca="false">(E110-F110)/D110</f>
        <v>-0.791641376918408</v>
      </c>
      <c r="N110" s="6" t="n">
        <f aca="false">(I110-Assumptions!$B$10)-(M110-Assumptions!$B$9)</f>
        <v>0.0222744349701198</v>
      </c>
      <c r="O110" s="6" t="n">
        <f aca="false">Assumptions!$B$4*N110</f>
        <v>0.0111372174850599</v>
      </c>
      <c r="P110" s="23" t="n">
        <f aca="false">4*L110*(1-L110)</f>
        <v>0.364185274880342</v>
      </c>
      <c r="Q110" s="6" t="n">
        <f aca="false">MAX(-(1-K110),MIN(1-K110,M110+O110+Assumptions!$B$5*P110/Assumptions!$B$22))</f>
        <v>-0.780504159433348</v>
      </c>
      <c r="R110" s="6" t="n">
        <f aca="false">MAX(-(1-K110),MIN(1-K110,M110+O110+Assumptions!$B$6*P110/Assumptions!$B$22))</f>
        <v>-0.757729386915413</v>
      </c>
      <c r="S110" s="6" t="n">
        <f aca="false">MAX(-(1-K110),MIN(1-K110,M110+O110+Assumptions!$B$7*P110/Assumptions!$B$22))</f>
        <v>-0.749238045416829</v>
      </c>
      <c r="T110" s="10" t="n">
        <f aca="false">J110*((1-K110)+Q110)/2</f>
        <v>1367.85224257053</v>
      </c>
      <c r="U110" s="10" t="n">
        <f aca="false">J110*((1-K110)-Q110)/2</f>
        <v>11425.496018844</v>
      </c>
      <c r="V110" s="10" t="n">
        <f aca="false">J110*((1-K110)+R110)/2</f>
        <v>1514.59108201333</v>
      </c>
      <c r="W110" s="10" t="n">
        <f aca="false">J110*((1-K110)-R110)/2</f>
        <v>11278.7571794012</v>
      </c>
      <c r="X110" s="10" t="n">
        <f aca="false">J110*((1-K110)+S110)/2</f>
        <v>1569.30116071262</v>
      </c>
      <c r="Y110" s="10" t="n">
        <f aca="false">J110*((1-K110)-S110)/2</f>
        <v>11224.0471007019</v>
      </c>
      <c r="Z110" s="6" t="n">
        <f aca="false">MAX(-(1-K110),MIN(1-K110,(M110+G110)+O110+Assumptions!$B$6*P110/Assumptions!$B$22))</f>
        <v>-0.748303549655301</v>
      </c>
      <c r="AA110" s="10" t="n">
        <f aca="false">B110*((1-K110)+Z110)/2</f>
        <v>150.000572425205</v>
      </c>
      <c r="AB110" s="10" t="n">
        <f aca="false">B110*((1-K110)-Z110)/2</f>
        <v>1068.16902785226</v>
      </c>
      <c r="AC110" s="10" t="n">
        <f aca="false">J110-B110</f>
        <v>11659.0860697724</v>
      </c>
      <c r="AD110" s="10" t="n">
        <f aca="false">V110-AA110</f>
        <v>1364.59050958812</v>
      </c>
      <c r="AE110" s="10" t="n">
        <f aca="false">W110-AB110</f>
        <v>10210.5881515489</v>
      </c>
      <c r="AF110" s="6" t="n">
        <f aca="false">IF(AC110&gt;0,(AD110-AE110)/AC110,0)</f>
        <v>-0.75872136023553</v>
      </c>
      <c r="AG110" s="6" t="n">
        <f aca="false">R110-M110</f>
        <v>0.0339119900029947</v>
      </c>
      <c r="AH110" s="2" t="str">
        <f aca="false">IF(V110&gt;W110,"D","R")</f>
        <v>R</v>
      </c>
    </row>
    <row r="111" customFormat="false" ht="15" hidden="false" customHeight="false" outlineLevel="0" collapsed="false">
      <c r="A111" s="2" t="s">
        <v>215</v>
      </c>
      <c r="B111" s="20" t="n">
        <v>8203</v>
      </c>
      <c r="C111" s="20" t="n">
        <v>34035</v>
      </c>
      <c r="D111" s="20" t="n">
        <v>59462</v>
      </c>
      <c r="E111" s="20" t="n">
        <v>35149</v>
      </c>
      <c r="F111" s="20" t="n">
        <v>23925</v>
      </c>
      <c r="G111" s="12" t="n">
        <f aca="false">(Senate!G111-Senate!H111)/Senate!C111-Senate!M111</f>
        <v>0.0922868617624525</v>
      </c>
      <c r="H111" s="12" t="n">
        <f aca="false">Senate!M111</f>
        <v>0.259351157923165</v>
      </c>
      <c r="I111" s="21" t="n">
        <v>0.233529214446336</v>
      </c>
      <c r="J111" s="11" t="n">
        <f aca="false">Senate!J111</f>
        <v>67663.2098591983</v>
      </c>
      <c r="K111" s="6" t="n">
        <f aca="false">(D111-E111-F111)/D111</f>
        <v>0.006525175742491</v>
      </c>
      <c r="L111" s="6" t="n">
        <f aca="false">E111/(E111+F111)</f>
        <v>0.594999492162373</v>
      </c>
      <c r="M111" s="6" t="n">
        <f aca="false">(E111-F111)/D111</f>
        <v>0.188759207561132</v>
      </c>
      <c r="N111" s="6" t="n">
        <f aca="false">(I111-Assumptions!$B$10)-(M111-Assumptions!$B$9)</f>
        <v>-0.00865922038481531</v>
      </c>
      <c r="O111" s="6" t="n">
        <f aca="false">Assumptions!$B$4*N111</f>
        <v>-0.00432961019240766</v>
      </c>
      <c r="P111" s="23" t="n">
        <f aca="false">4*L111*(1-L111)</f>
        <v>0.963900385955565</v>
      </c>
      <c r="Q111" s="6" t="n">
        <f aca="false">MAX(-(1-K111),MIN(1-K111,M111+O111+Assumptions!$B$5*P111/Assumptions!$B$22))</f>
        <v>0.184429597368724</v>
      </c>
      <c r="R111" s="6" t="n">
        <f aca="false">MAX(-(1-K111),MIN(1-K111,M111+O111+Assumptions!$B$6*P111/Assumptions!$B$22))</f>
        <v>0.244708289381465</v>
      </c>
      <c r="S111" s="6" t="n">
        <f aca="false">MAX(-(1-K111),MIN(1-K111,M111+O111+Assumptions!$B$7*P111/Assumptions!$B$22))</f>
        <v>0.267182584506262</v>
      </c>
      <c r="T111" s="10" t="n">
        <f aca="false">J111*((1-K111)+Q111)/2</f>
        <v>39850.3970372867</v>
      </c>
      <c r="U111" s="10" t="n">
        <f aca="false">J111*((1-K111)-Q111)/2</f>
        <v>27371.2984862793</v>
      </c>
      <c r="V111" s="10" t="n">
        <f aca="false">J111*((1-K111)+R111)/2</f>
        <v>41889.7219311348</v>
      </c>
      <c r="W111" s="10" t="n">
        <f aca="false">J111*((1-K111)-R111)/2</f>
        <v>25331.9735924313</v>
      </c>
      <c r="X111" s="10" t="n">
        <f aca="false">J111*((1-K111)+S111)/2</f>
        <v>42650.0634048681</v>
      </c>
      <c r="Y111" s="10" t="n">
        <f aca="false">J111*((1-K111)-S111)/2</f>
        <v>24571.6321186979</v>
      </c>
      <c r="Z111" s="6" t="n">
        <f aca="false">MAX(-(1-K111),MIN(1-K111,(M111+G111)+O111+Assumptions!$B$6*P111/Assumptions!$B$22))</f>
        <v>0.336995151143917</v>
      </c>
      <c r="AA111" s="10" t="n">
        <f aca="false">B111*((1-K111)+Z111)/2</f>
        <v>5456.92260410895</v>
      </c>
      <c r="AB111" s="10" t="n">
        <f aca="false">B111*((1-K111)-Z111)/2</f>
        <v>2692.5513792754</v>
      </c>
      <c r="AC111" s="10" t="n">
        <f aca="false">J111-B111</f>
        <v>59460.2098591983</v>
      </c>
      <c r="AD111" s="10" t="n">
        <f aca="false">V111-AA111</f>
        <v>36432.7993270258</v>
      </c>
      <c r="AE111" s="10" t="n">
        <f aca="false">W111-AB111</f>
        <v>22639.4222131559</v>
      </c>
      <c r="AF111" s="6" t="n">
        <f aca="false">IF(AC111&gt;0,(AD111-AE111)/AC111,0)</f>
        <v>0.231976596559828</v>
      </c>
      <c r="AG111" s="6" t="n">
        <f aca="false">R111-M111</f>
        <v>0.0559490818203334</v>
      </c>
      <c r="AH111" s="2" t="str">
        <f aca="false">IF(V111&gt;W111,"D","R")</f>
        <v>D</v>
      </c>
    </row>
    <row r="112" customFormat="false" ht="15" hidden="false" customHeight="false" outlineLevel="0" collapsed="false">
      <c r="A112" s="2" t="s">
        <v>216</v>
      </c>
      <c r="B112" s="20" t="n">
        <v>5764</v>
      </c>
      <c r="C112" s="20" t="n">
        <v>22131</v>
      </c>
      <c r="D112" s="20" t="n">
        <v>42876</v>
      </c>
      <c r="E112" s="20" t="n">
        <v>23531</v>
      </c>
      <c r="F112" s="20" t="n">
        <v>19094</v>
      </c>
      <c r="G112" s="12" t="n">
        <f aca="false">(Senate!G112-Senate!H112)/Senate!C112-Senate!M112</f>
        <v>0.151430711649574</v>
      </c>
      <c r="H112" s="12" t="n">
        <f aca="false">Senate!M112</f>
        <v>0.158541725203709</v>
      </c>
      <c r="I112" s="21" t="n">
        <v>0.151496164332526</v>
      </c>
      <c r="J112" s="11" t="n">
        <f aca="false">Senate!J112</f>
        <v>52710.0507636874</v>
      </c>
      <c r="K112" s="6" t="n">
        <f aca="false">(D112-E112-F112)/D112</f>
        <v>0.00585409086668533</v>
      </c>
      <c r="L112" s="6" t="n">
        <f aca="false">E112/(E112+F112)</f>
        <v>0.552046920821114</v>
      </c>
      <c r="M112" s="6" t="n">
        <f aca="false">(E112-F112)/D112</f>
        <v>0.103484466834593</v>
      </c>
      <c r="N112" s="6" t="n">
        <f aca="false">(I112-Assumptions!$B$10)-(M112-Assumptions!$B$9)</f>
        <v>-0.00541752977208609</v>
      </c>
      <c r="O112" s="6" t="n">
        <f aca="false">Assumptions!$B$4*N112</f>
        <v>-0.00270876488604305</v>
      </c>
      <c r="P112" s="23" t="n">
        <f aca="false">4*L112*(1-L112)</f>
        <v>0.989164472132163</v>
      </c>
      <c r="Q112" s="6" t="n">
        <f aca="false">MAX(-(1-K112),MIN(1-K112,M112+O112+Assumptions!$B$5*P112/Assumptions!$B$22))</f>
        <v>0.10077570194855</v>
      </c>
      <c r="R112" s="6" t="n">
        <f aca="false">MAX(-(1-K112),MIN(1-K112,M112+O112+Assumptions!$B$6*P112/Assumptions!$B$22))</f>
        <v>0.162634314554551</v>
      </c>
      <c r="S112" s="6" t="n">
        <f aca="false">MAX(-(1-K112),MIN(1-K112,M112+O112+Assumptions!$B$7*P112/Assumptions!$B$22))</f>
        <v>0.185697666948195</v>
      </c>
      <c r="T112" s="10" t="n">
        <f aca="false">J112*((1-K112)+Q112)/2</f>
        <v>28856.6868511917</v>
      </c>
      <c r="U112" s="10" t="n">
        <f aca="false">J112*((1-K112)-Q112)/2</f>
        <v>23544.7944857374</v>
      </c>
      <c r="V112" s="10" t="n">
        <f aca="false">J112*((1-K112)+R112)/2</f>
        <v>30486.9721565085</v>
      </c>
      <c r="W112" s="10" t="n">
        <f aca="false">J112*((1-K112)-R112)/2</f>
        <v>21914.5091804206</v>
      </c>
      <c r="X112" s="10" t="n">
        <f aca="false">J112*((1-K112)+S112)/2</f>
        <v>31094.8073942334</v>
      </c>
      <c r="Y112" s="10" t="n">
        <f aca="false">J112*((1-K112)-S112)/2</f>
        <v>21306.6739426957</v>
      </c>
      <c r="Z112" s="6" t="n">
        <f aca="false">MAX(-(1-K112),MIN(1-K112,(M112+G112)+O112+Assumptions!$B$6*P112/Assumptions!$B$22))</f>
        <v>0.314065026204125</v>
      </c>
      <c r="AA112" s="10" t="n">
        <f aca="false">B112*((1-K112)+Z112)/2</f>
        <v>3770.2639156425</v>
      </c>
      <c r="AB112" s="10" t="n">
        <f aca="false">B112*((1-K112)-Z112)/2</f>
        <v>1959.99310460193</v>
      </c>
      <c r="AC112" s="10" t="n">
        <f aca="false">J112-B112</f>
        <v>46946.0507636874</v>
      </c>
      <c r="AD112" s="10" t="n">
        <f aca="false">V112-AA112</f>
        <v>26716.708240866</v>
      </c>
      <c r="AE112" s="10" t="n">
        <f aca="false">W112-AB112</f>
        <v>19954.5160758187</v>
      </c>
      <c r="AF112" s="6" t="n">
        <f aca="false">IF(AC112&gt;0,(AD112-AE112)/AC112,0)</f>
        <v>0.14404176826473</v>
      </c>
      <c r="AG112" s="6" t="n">
        <f aca="false">R112-M112</f>
        <v>0.059149847719958</v>
      </c>
      <c r="AH112" s="2" t="str">
        <f aca="false">IF(V112&gt;W112,"D","R")</f>
        <v>D</v>
      </c>
    </row>
    <row r="113" customFormat="false" ht="15" hidden="false" customHeight="false" outlineLevel="0" collapsed="false">
      <c r="A113" s="2" t="s">
        <v>217</v>
      </c>
      <c r="B113" s="20" t="n">
        <v>3119</v>
      </c>
      <c r="C113" s="20" t="n">
        <v>14867</v>
      </c>
      <c r="D113" s="20" t="n">
        <v>22478</v>
      </c>
      <c r="E113" s="20" t="n">
        <v>5783</v>
      </c>
      <c r="F113" s="20" t="n">
        <v>16553</v>
      </c>
      <c r="G113" s="12" t="n">
        <f aca="false">(Senate!G113-Senate!H113)/Senate!C113-Senate!M113</f>
        <v>-0.00495314011946479</v>
      </c>
      <c r="H113" s="12" t="n">
        <f aca="false">Senate!M113</f>
        <v>-0.345285643764305</v>
      </c>
      <c r="I113" s="21" t="n">
        <v>-0.35929197053542</v>
      </c>
      <c r="J113" s="11" t="n">
        <f aca="false">Senate!J113</f>
        <v>22152.7149914686</v>
      </c>
      <c r="K113" s="6" t="n">
        <f aca="false">(D113-E113-F113)/D113</f>
        <v>0.00631728801494795</v>
      </c>
      <c r="L113" s="6" t="n">
        <f aca="false">E113/(E113+F113)</f>
        <v>0.258909383954155</v>
      </c>
      <c r="M113" s="6" t="n">
        <f aca="false">(E113-F113)/D113</f>
        <v>-0.479135154373165</v>
      </c>
      <c r="N113" s="6" t="n">
        <f aca="false">(I113-Assumptions!$B$10)-(M113-Assumptions!$B$9)</f>
        <v>0.0664139565677257</v>
      </c>
      <c r="O113" s="6" t="n">
        <f aca="false">Assumptions!$B$4*N113</f>
        <v>0.0332069782838629</v>
      </c>
      <c r="P113" s="23" t="n">
        <f aca="false">4*L113*(1-L113)</f>
        <v>0.767501259418539</v>
      </c>
      <c r="Q113" s="6" t="n">
        <f aca="false">MAX(-(1-K113),MIN(1-K113,M113+O113+Assumptions!$B$5*P113/Assumptions!$B$22))</f>
        <v>-0.445928176089302</v>
      </c>
      <c r="R113" s="6" t="n">
        <f aca="false">MAX(-(1-K113),MIN(1-K113,M113+O113+Assumptions!$B$6*P113/Assumptions!$B$22))</f>
        <v>-0.39793154416554</v>
      </c>
      <c r="S113" s="6" t="n">
        <f aca="false">MAX(-(1-K113),MIN(1-K113,M113+O113+Assumptions!$B$7*P113/Assumptions!$B$22))</f>
        <v>-0.380036489796695</v>
      </c>
      <c r="T113" s="10" t="n">
        <f aca="false">J113*((1-K113)+Q113)/2</f>
        <v>6067.12505949135</v>
      </c>
      <c r="U113" s="10" t="n">
        <f aca="false">J113*((1-K113)-Q113)/2</f>
        <v>15945.6448510631</v>
      </c>
      <c r="V113" s="10" t="n">
        <f aca="false">J113*((1-K113)+R113)/2</f>
        <v>6598.75291327011</v>
      </c>
      <c r="W113" s="10" t="n">
        <f aca="false">J113*((1-K113)-R113)/2</f>
        <v>15414.0169972843</v>
      </c>
      <c r="X113" s="10" t="n">
        <f aca="false">J113*((1-K113)+S113)/2</f>
        <v>6796.96493286504</v>
      </c>
      <c r="Y113" s="10" t="n">
        <f aca="false">J113*((1-K113)-S113)/2</f>
        <v>15215.8049776894</v>
      </c>
      <c r="Z113" s="6" t="n">
        <f aca="false">MAX(-(1-K113),MIN(1-K113,(M113+G113)+O113+Assumptions!$B$6*P113/Assumptions!$B$22))</f>
        <v>-0.402884684285005</v>
      </c>
      <c r="AA113" s="10" t="n">
        <f aca="false">B113*((1-K113)+Z113)/2</f>
        <v>921.349524198223</v>
      </c>
      <c r="AB113" s="10" t="n">
        <f aca="false">B113*((1-K113)-Z113)/2</f>
        <v>2177.94685448315</v>
      </c>
      <c r="AC113" s="10" t="n">
        <f aca="false">J113-B113</f>
        <v>19033.7149914686</v>
      </c>
      <c r="AD113" s="10" t="n">
        <f aca="false">V113-AA113</f>
        <v>5677.40338907188</v>
      </c>
      <c r="AE113" s="10" t="n">
        <f aca="false">W113-AB113</f>
        <v>13236.0701428012</v>
      </c>
      <c r="AF113" s="6" t="n">
        <f aca="false">IF(AC113&gt;0,(AD113-AE113)/AC113,0)</f>
        <v>-0.397119887374444</v>
      </c>
      <c r="AG113" s="6" t="n">
        <f aca="false">R113-M113</f>
        <v>0.0812036102076245</v>
      </c>
      <c r="AH113" s="2" t="str">
        <f aca="false">IF(V113&gt;W113,"D","R")</f>
        <v>R</v>
      </c>
    </row>
    <row r="114" customFormat="false" ht="15" hidden="false" customHeight="false" outlineLevel="0" collapsed="false">
      <c r="A114" s="2" t="s">
        <v>218</v>
      </c>
      <c r="B114" s="20" t="n">
        <v>868</v>
      </c>
      <c r="C114" s="20" t="n">
        <v>3965</v>
      </c>
      <c r="D114" s="20" t="n">
        <v>6811</v>
      </c>
      <c r="E114" s="20" t="n">
        <v>1766</v>
      </c>
      <c r="F114" s="20" t="n">
        <v>4998</v>
      </c>
      <c r="G114" s="12" t="n">
        <f aca="false">(Senate!G114-Senate!H114)/Senate!C114-Senate!M114</f>
        <v>-0.00537268146086684</v>
      </c>
      <c r="H114" s="12" t="n">
        <f aca="false">Senate!M114</f>
        <v>-0.389330975537872</v>
      </c>
      <c r="I114" s="21" t="n">
        <v>-0.423940149625935</v>
      </c>
      <c r="J114" s="11" t="n">
        <f aca="false">Senate!J114</f>
        <v>7039.65953160195</v>
      </c>
      <c r="K114" s="6" t="n">
        <f aca="false">(D114-E114-F114)/D114</f>
        <v>0.00690060196740567</v>
      </c>
      <c r="L114" s="6" t="n">
        <f aca="false">E114/(E114+F114)</f>
        <v>0.261088113542283</v>
      </c>
      <c r="M114" s="6" t="n">
        <f aca="false">(E114-F114)/D114</f>
        <v>-0.474526501247981</v>
      </c>
      <c r="N114" s="6" t="n">
        <f aca="false">(I114-Assumptions!$B$10)-(M114-Assumptions!$B$9)</f>
        <v>-0.00284287564797348</v>
      </c>
      <c r="O114" s="6" t="n">
        <f aca="false">Assumptions!$B$4*N114</f>
        <v>-0.00142143782398674</v>
      </c>
      <c r="P114" s="23" t="n">
        <f aca="false">4*L114*(1-L114)</f>
        <v>0.771684442036859</v>
      </c>
      <c r="Q114" s="6" t="n">
        <f aca="false">MAX(-(1-K114),MIN(1-K114,M114+O114+Assumptions!$B$5*P114/Assumptions!$B$22))</f>
        <v>-0.475947939071968</v>
      </c>
      <c r="R114" s="6" t="n">
        <f aca="false">MAX(-(1-K114),MIN(1-K114,M114+O114+Assumptions!$B$6*P114/Assumptions!$B$22))</f>
        <v>-0.427689706696171</v>
      </c>
      <c r="S114" s="6" t="n">
        <f aca="false">MAX(-(1-K114),MIN(1-K114,M114+O114+Assumptions!$B$7*P114/Assumptions!$B$22))</f>
        <v>-0.409697117268626</v>
      </c>
      <c r="T114" s="10" t="n">
        <f aca="false">J114*((1-K114)+Q114)/2</f>
        <v>1820.28509867701</v>
      </c>
      <c r="U114" s="10" t="n">
        <f aca="false">J114*((1-K114)-Q114)/2</f>
        <v>5170.7965445113</v>
      </c>
      <c r="V114" s="10" t="n">
        <f aca="false">J114*((1-K114)+R114)/2</f>
        <v>1990.14586143828</v>
      </c>
      <c r="W114" s="10" t="n">
        <f aca="false">J114*((1-K114)-R114)/2</f>
        <v>5000.93578175003</v>
      </c>
      <c r="X114" s="10" t="n">
        <f aca="false">J114*((1-K114)+S114)/2</f>
        <v>2053.47671326919</v>
      </c>
      <c r="Y114" s="10" t="n">
        <f aca="false">J114*((1-K114)-S114)/2</f>
        <v>4937.60492991912</v>
      </c>
      <c r="Z114" s="6" t="n">
        <f aca="false">MAX(-(1-K114),MIN(1-K114,(M114+G114)+O114+Assumptions!$B$6*P114/Assumptions!$B$22))</f>
        <v>-0.433062388157038</v>
      </c>
      <c r="AA114" s="10" t="n">
        <f aca="false">B114*((1-K114)+Z114)/2</f>
        <v>243.056062285991</v>
      </c>
      <c r="AB114" s="10" t="n">
        <f aca="false">B114*((1-K114)-Z114)/2</f>
        <v>618.954215206301</v>
      </c>
      <c r="AC114" s="10" t="n">
        <f aca="false">J114-B114</f>
        <v>6171.65953160195</v>
      </c>
      <c r="AD114" s="10" t="n">
        <f aca="false">V114-AA114</f>
        <v>1747.08979915229</v>
      </c>
      <c r="AE114" s="10" t="n">
        <f aca="false">W114-AB114</f>
        <v>4381.98156654373</v>
      </c>
      <c r="AF114" s="6" t="n">
        <f aca="false">IF(AC114&gt;0,(AD114-AE114)/AC114,0)</f>
        <v>-0.426934077276863</v>
      </c>
      <c r="AG114" s="6" t="n">
        <f aca="false">R114-M114</f>
        <v>0.0468367945518099</v>
      </c>
      <c r="AH114" s="2" t="str">
        <f aca="false">IF(V114&gt;W114,"D","R")</f>
        <v>R</v>
      </c>
    </row>
    <row r="115" customFormat="false" ht="15" hidden="false" customHeight="false" outlineLevel="0" collapsed="false">
      <c r="A115" s="2" t="s">
        <v>219</v>
      </c>
      <c r="B115" s="20" t="n">
        <v>7358</v>
      </c>
      <c r="C115" s="20" t="n">
        <v>40331</v>
      </c>
      <c r="D115" s="20" t="n">
        <v>67004</v>
      </c>
      <c r="E115" s="20" t="n">
        <v>22427</v>
      </c>
      <c r="F115" s="20" t="n">
        <v>43992</v>
      </c>
      <c r="G115" s="12" t="n">
        <f aca="false">(Senate!G115-Senate!H115)/Senate!C115-Senate!M115</f>
        <v>0.00902732175658758</v>
      </c>
      <c r="H115" s="12" t="n">
        <f aca="false">Senate!M115</f>
        <v>-0.24433019051759</v>
      </c>
      <c r="I115" s="21" t="n">
        <v>-0.241260136980545</v>
      </c>
      <c r="J115" s="11" t="n">
        <f aca="false">Senate!J115</f>
        <v>57675.6543349608</v>
      </c>
      <c r="K115" s="6" t="n">
        <f aca="false">(D115-E115-F115)/D115</f>
        <v>0.0087308220404752</v>
      </c>
      <c r="L115" s="6" t="n">
        <f aca="false">E115/(E115+F115)</f>
        <v>0.337659404688418</v>
      </c>
      <c r="M115" s="6" t="n">
        <f aca="false">(E115-F115)/D115</f>
        <v>-0.321846456927945</v>
      </c>
      <c r="N115" s="6" t="n">
        <f aca="false">(I115-Assumptions!$B$10)-(M115-Assumptions!$B$9)</f>
        <v>0.0271570926773798</v>
      </c>
      <c r="O115" s="6" t="n">
        <f aca="false">Assumptions!$B$4*N115</f>
        <v>0.0135785463386899</v>
      </c>
      <c r="P115" s="23" t="n">
        <f aca="false">4*L115*(1-L115)</f>
        <v>0.894582124455524</v>
      </c>
      <c r="Q115" s="6" t="n">
        <f aca="false">MAX(-(1-K115),MIN(1-K115,M115+O115+Assumptions!$B$5*P115/Assumptions!$B$22))</f>
        <v>-0.308267910589255</v>
      </c>
      <c r="R115" s="6" t="n">
        <f aca="false">MAX(-(1-K115),MIN(1-K115,M115+O115+Assumptions!$B$6*P115/Assumptions!$B$22))</f>
        <v>-0.252324121017368</v>
      </c>
      <c r="S115" s="6" t="n">
        <f aca="false">MAX(-(1-K115),MIN(1-K115,M115+O115+Assumptions!$B$7*P115/Assumptions!$B$22))</f>
        <v>-0.231466050026505</v>
      </c>
      <c r="T115" s="10" t="n">
        <f aca="false">J115*((1-K115)+Q115)/2</f>
        <v>19696.2725035939</v>
      </c>
      <c r="U115" s="10" t="n">
        <f aca="false">J115*((1-K115)-Q115)/2</f>
        <v>37475.8259573004</v>
      </c>
      <c r="V115" s="10" t="n">
        <f aca="false">J115*((1-K115)+R115)/2</f>
        <v>21309.5698383619</v>
      </c>
      <c r="W115" s="10" t="n">
        <f aca="false">J115*((1-K115)-R115)/2</f>
        <v>35862.5286225324</v>
      </c>
      <c r="X115" s="10" t="n">
        <f aca="false">J115*((1-K115)+S115)/2</f>
        <v>21911.0712846434</v>
      </c>
      <c r="Y115" s="10" t="n">
        <f aca="false">J115*((1-K115)-S115)/2</f>
        <v>35261.0271762509</v>
      </c>
      <c r="Z115" s="6" t="n">
        <f aca="false">MAX(-(1-K115),MIN(1-K115,(M115+G115)+O115+Assumptions!$B$6*P115/Assumptions!$B$22))</f>
        <v>-0.243296799260781</v>
      </c>
      <c r="AA115" s="10" t="n">
        <f aca="false">B115*((1-K115)+Z115)/2</f>
        <v>2751.79038123268</v>
      </c>
      <c r="AB115" s="10" t="n">
        <f aca="false">B115*((1-K115)-Z115)/2</f>
        <v>4541.9682301935</v>
      </c>
      <c r="AC115" s="10" t="n">
        <f aca="false">J115-B115</f>
        <v>50317.6543349608</v>
      </c>
      <c r="AD115" s="10" t="n">
        <f aca="false">V115-AA115</f>
        <v>18557.7794571292</v>
      </c>
      <c r="AE115" s="10" t="n">
        <f aca="false">W115-AB115</f>
        <v>31320.5603923389</v>
      </c>
      <c r="AF115" s="6" t="n">
        <f aca="false">IF(AC115&gt;0,(AD115-AE115)/AC115,0)</f>
        <v>-0.253644195141707</v>
      </c>
      <c r="AG115" s="6" t="n">
        <f aca="false">R115-M115</f>
        <v>0.0695223359105762</v>
      </c>
      <c r="AH115" s="2" t="str">
        <f aca="false">IF(V115&gt;W115,"D","R")</f>
        <v>R</v>
      </c>
    </row>
    <row r="116" customFormat="false" ht="15" hidden="false" customHeight="false" outlineLevel="0" collapsed="false">
      <c r="A116" s="2" t="s">
        <v>220</v>
      </c>
      <c r="B116" s="20" t="n">
        <v>1785</v>
      </c>
      <c r="C116" s="20" t="n">
        <v>6577</v>
      </c>
      <c r="D116" s="20" t="n">
        <v>10039</v>
      </c>
      <c r="E116" s="20" t="n">
        <v>4431</v>
      </c>
      <c r="F116" s="20" t="n">
        <v>5542</v>
      </c>
      <c r="G116" s="12" t="n">
        <f aca="false">(Senate!G116-Senate!H116)/Senate!C116-Senate!M116</f>
        <v>0.00323148852060209</v>
      </c>
      <c r="H116" s="12" t="n">
        <f aca="false">Senate!M116</f>
        <v>-0.0455</v>
      </c>
      <c r="I116" s="21" t="n">
        <v>-0.0602794707893563</v>
      </c>
      <c r="J116" s="11" t="n">
        <f aca="false">Senate!J116</f>
        <v>12860.9084001836</v>
      </c>
      <c r="K116" s="6" t="n">
        <f aca="false">(D116-E116-F116)/D116</f>
        <v>0.00657435999601554</v>
      </c>
      <c r="L116" s="6" t="n">
        <f aca="false">E116/(E116+F116)</f>
        <v>0.444299608944149</v>
      </c>
      <c r="M116" s="6" t="n">
        <f aca="false">(E116-F116)/D116</f>
        <v>-0.110668393266262</v>
      </c>
      <c r="N116" s="6" t="n">
        <f aca="false">(I116-Assumptions!$B$10)-(M116-Assumptions!$B$9)</f>
        <v>-0.00304030479311417</v>
      </c>
      <c r="O116" s="6" t="n">
        <f aca="false">Assumptions!$B$4*N116</f>
        <v>-0.00152015239655708</v>
      </c>
      <c r="P116" s="23" t="n">
        <f aca="false">4*L116*(1-L116)</f>
        <v>0.987589865744901</v>
      </c>
      <c r="Q116" s="6" t="n">
        <f aca="false">MAX(-(1-K116),MIN(1-K116,M116+O116+Assumptions!$B$5*P116/Assumptions!$B$22))</f>
        <v>-0.112188545662819</v>
      </c>
      <c r="R116" s="6" t="n">
        <f aca="false">MAX(-(1-K116),MIN(1-K116,M116+O116+Assumptions!$B$6*P116/Assumptions!$B$22))</f>
        <v>-0.0504284029971164</v>
      </c>
      <c r="S116" s="6" t="n">
        <f aca="false">MAX(-(1-K116),MIN(1-K116,M116+O116+Assumptions!$B$7*P116/Assumptions!$B$22))</f>
        <v>-0.0274017641157485</v>
      </c>
      <c r="T116" s="10" t="n">
        <f aca="false">J116*((1-K116)+Q116)/2</f>
        <v>5666.75477458283</v>
      </c>
      <c r="U116" s="10" t="n">
        <f aca="false">J116*((1-K116)-Q116)/2</f>
        <v>7109.60138390215</v>
      </c>
      <c r="V116" s="10" t="n">
        <f aca="false">J116*((1-K116)+R116)/2</f>
        <v>6063.90054338576</v>
      </c>
      <c r="W116" s="10" t="n">
        <f aca="false">J116*((1-K116)-R116)/2</f>
        <v>6712.45561509922</v>
      </c>
      <c r="X116" s="10" t="n">
        <f aca="false">J116*((1-K116)+S116)/2</f>
        <v>6211.97229009445</v>
      </c>
      <c r="Y116" s="10" t="n">
        <f aca="false">J116*((1-K116)-S116)/2</f>
        <v>6564.38386839053</v>
      </c>
      <c r="Z116" s="6" t="n">
        <f aca="false">MAX(-(1-K116),MIN(1-K116,(M116+G116)+O116+Assumptions!$B$6*P116/Assumptions!$B$22))</f>
        <v>-0.0471969144765143</v>
      </c>
      <c r="AA116" s="10" t="n">
        <f aca="false">B116*((1-K116)+Z116)/2</f>
        <v>844.509137533267</v>
      </c>
      <c r="AB116" s="10" t="n">
        <f aca="false">B116*((1-K116)-Z116)/2</f>
        <v>928.755629873845</v>
      </c>
      <c r="AC116" s="10" t="n">
        <f aca="false">J116-B116</f>
        <v>11075.9084001836</v>
      </c>
      <c r="AD116" s="10" t="n">
        <f aca="false">V116-AA116</f>
        <v>5219.3914058525</v>
      </c>
      <c r="AE116" s="10" t="n">
        <f aca="false">W116-AB116</f>
        <v>5783.69998522537</v>
      </c>
      <c r="AF116" s="6" t="n">
        <f aca="false">IF(AC116&gt;0,(AD116-AE116)/AC116,0)</f>
        <v>-0.0509491916133512</v>
      </c>
      <c r="AG116" s="6" t="n">
        <f aca="false">R116-M116</f>
        <v>0.0602399902691452</v>
      </c>
      <c r="AH116" s="2" t="str">
        <f aca="false">IF(V116&gt;W116,"D","R")</f>
        <v>R</v>
      </c>
    </row>
    <row r="117" customFormat="false" ht="15" hidden="false" customHeight="false" outlineLevel="0" collapsed="false">
      <c r="A117" s="2" t="s">
        <v>221</v>
      </c>
      <c r="B117" s="20" t="n">
        <v>1853</v>
      </c>
      <c r="C117" s="20" t="n">
        <v>8169</v>
      </c>
      <c r="D117" s="20" t="n">
        <v>15086</v>
      </c>
      <c r="E117" s="20" t="n">
        <v>2041</v>
      </c>
      <c r="F117" s="20" t="n">
        <v>12937</v>
      </c>
      <c r="G117" s="12" t="n">
        <f aca="false">(Senate!G117-Senate!H117)/Senate!C117-Senate!M117</f>
        <v>0.0238009932595437</v>
      </c>
      <c r="H117" s="12" t="n">
        <f aca="false">Senate!M117</f>
        <v>-0.630607211890955</v>
      </c>
      <c r="I117" s="21" t="n">
        <v>-0.657853215395649</v>
      </c>
      <c r="J117" s="11" t="n">
        <f aca="false">Senate!J117</f>
        <v>16126.7145563785</v>
      </c>
      <c r="K117" s="6" t="n">
        <f aca="false">(D117-E117-F117)/D117</f>
        <v>0.00715895532281586</v>
      </c>
      <c r="L117" s="6" t="n">
        <f aca="false">E117/(E117+F117)</f>
        <v>0.136266524235545</v>
      </c>
      <c r="M117" s="6" t="n">
        <f aca="false">(E117-F117)/D117</f>
        <v>-0.722259048124089</v>
      </c>
      <c r="N117" s="6" t="n">
        <f aca="false">(I117-Assumptions!$B$10)-(M117-Assumptions!$B$9)</f>
        <v>0.0109766054584202</v>
      </c>
      <c r="O117" s="6" t="n">
        <f aca="false">Assumptions!$B$4*N117</f>
        <v>0.00548830272921008</v>
      </c>
      <c r="P117" s="23" t="n">
        <f aca="false">4*L117*(1-L117)</f>
        <v>0.470791834433236</v>
      </c>
      <c r="Q117" s="6" t="n">
        <f aca="false">MAX(-(1-K117),MIN(1-K117,M117+O117+Assumptions!$B$5*P117/Assumptions!$B$22))</f>
        <v>-0.716770745394879</v>
      </c>
      <c r="R117" s="6" t="n">
        <f aca="false">MAX(-(1-K117),MIN(1-K117,M117+O117+Assumptions!$B$6*P117/Assumptions!$B$22))</f>
        <v>-0.687329201016015</v>
      </c>
      <c r="S117" s="6" t="n">
        <f aca="false">MAX(-(1-K117),MIN(1-K117,M117+O117+Assumptions!$B$7*P117/Assumptions!$B$22))</f>
        <v>-0.67635222166881</v>
      </c>
      <c r="T117" s="10" t="n">
        <f aca="false">J117*((1-K117)+Q117)/2</f>
        <v>2226.05345700987</v>
      </c>
      <c r="U117" s="10" t="n">
        <f aca="false">J117*((1-K117)-Q117)/2</f>
        <v>13785.2106703558</v>
      </c>
      <c r="V117" s="10" t="n">
        <f aca="false">J117*((1-K117)+R117)/2</f>
        <v>2463.45114815831</v>
      </c>
      <c r="W117" s="10" t="n">
        <f aca="false">J117*((1-K117)-R117)/2</f>
        <v>13547.8129792073</v>
      </c>
      <c r="X117" s="10" t="n">
        <f aca="false">J117*((1-K117)+S117)/2</f>
        <v>2551.96245447013</v>
      </c>
      <c r="Y117" s="10" t="n">
        <f aca="false">J117*((1-K117)-S117)/2</f>
        <v>13459.3016728955</v>
      </c>
      <c r="Z117" s="6" t="n">
        <f aca="false">MAX(-(1-K117),MIN(1-K117,(M117+G117)+O117+Assumptions!$B$6*P117/Assumptions!$B$22))</f>
        <v>-0.663528207756471</v>
      </c>
      <c r="AA117" s="10" t="n">
        <f aca="false">B117*((1-K117)+Z117)/2</f>
        <v>305.10834340704</v>
      </c>
      <c r="AB117" s="10" t="n">
        <f aca="false">B117*((1-K117)-Z117)/2</f>
        <v>1534.62611237978</v>
      </c>
      <c r="AC117" s="10" t="n">
        <f aca="false">J117-B117</f>
        <v>14273.7145563785</v>
      </c>
      <c r="AD117" s="10" t="n">
        <f aca="false">V117-AA117</f>
        <v>2158.34280475127</v>
      </c>
      <c r="AE117" s="10" t="n">
        <f aca="false">W117-AB117</f>
        <v>12013.1868668275</v>
      </c>
      <c r="AF117" s="6" t="n">
        <f aca="false">IF(AC117&gt;0,(AD117-AE117)/AC117,0)</f>
        <v>-0.69041902324384</v>
      </c>
      <c r="AG117" s="6" t="n">
        <f aca="false">R117-M117</f>
        <v>0.0349298471080736</v>
      </c>
      <c r="AH117" s="2" t="str">
        <f aca="false">IF(V117&gt;W117,"D","R")</f>
        <v>R</v>
      </c>
    </row>
    <row r="118" customFormat="false" ht="15" hidden="false" customHeight="false" outlineLevel="0" collapsed="false">
      <c r="A118" s="2" t="s">
        <v>222</v>
      </c>
      <c r="B118" s="20" t="n">
        <v>855</v>
      </c>
      <c r="C118" s="20" t="n">
        <v>4666</v>
      </c>
      <c r="D118" s="20" t="n">
        <v>7177</v>
      </c>
      <c r="E118" s="20" t="n">
        <v>674</v>
      </c>
      <c r="F118" s="20" t="n">
        <v>6462</v>
      </c>
      <c r="G118" s="12" t="n">
        <f aca="false">(Senate!G118-Senate!H118)/Senate!C118-Senate!M118</f>
        <v>0.00935812094426458</v>
      </c>
      <c r="H118" s="12" t="n">
        <f aca="false">Senate!M118</f>
        <v>-0.773824473280313</v>
      </c>
      <c r="I118" s="21" t="n">
        <v>-0.775125499436533</v>
      </c>
      <c r="J118" s="11" t="n">
        <f aca="false">Senate!J118</f>
        <v>6223.29017180559</v>
      </c>
      <c r="K118" s="6" t="n">
        <f aca="false">(D118-E118-F118)/D118</f>
        <v>0.00571269332590219</v>
      </c>
      <c r="L118" s="6" t="n">
        <f aca="false">E118/(E118+F118)</f>
        <v>0.0944506726457399</v>
      </c>
      <c r="M118" s="6" t="n">
        <f aca="false">(E118-F118)/D118</f>
        <v>-0.806465096837119</v>
      </c>
      <c r="N118" s="6" t="n">
        <f aca="false">(I118-Assumptions!$B$10)-(M118-Assumptions!$B$9)</f>
        <v>-0.0220896298694341</v>
      </c>
      <c r="O118" s="6" t="n">
        <f aca="false">Assumptions!$B$4*N118</f>
        <v>-0.011044814934717</v>
      </c>
      <c r="P118" s="23" t="n">
        <f aca="false">4*L118*(1-L118)</f>
        <v>0.342118972330029</v>
      </c>
      <c r="Q118" s="6" t="n">
        <f aca="false">MAX(-(1-K118),MIN(1-K118,M118+O118+Assumptions!$B$5*P118/Assumptions!$B$22))</f>
        <v>-0.817509911771836</v>
      </c>
      <c r="R118" s="6" t="n">
        <f aca="false">MAX(-(1-K118),MIN(1-K118,M118+O118+Assumptions!$B$6*P118/Assumptions!$B$22))</f>
        <v>-0.796115082528819</v>
      </c>
      <c r="S118" s="6" t="n">
        <f aca="false">MAX(-(1-K118),MIN(1-K118,M118+O118+Assumptions!$B$7*P118/Assumptions!$B$22))</f>
        <v>-0.788138238796865</v>
      </c>
      <c r="T118" s="10" t="n">
        <f aca="false">J118*((1-K118)+Q118)/2</f>
        <v>550.068512146322</v>
      </c>
      <c r="U118" s="10" t="n">
        <f aca="false">J118*((1-K118)-Q118)/2</f>
        <v>5637.66991142964</v>
      </c>
      <c r="V118" s="10" t="n">
        <f aca="false">J118*((1-K118)+R118)/2</f>
        <v>616.641627424084</v>
      </c>
      <c r="W118" s="10" t="n">
        <f aca="false">J118*((1-K118)-R118)/2</f>
        <v>5571.09679615188</v>
      </c>
      <c r="X118" s="10" t="n">
        <f aca="false">J118*((1-K118)+S118)/2</f>
        <v>641.462734023633</v>
      </c>
      <c r="Y118" s="10" t="n">
        <f aca="false">J118*((1-K118)-S118)/2</f>
        <v>5546.27568955233</v>
      </c>
      <c r="Z118" s="6" t="n">
        <f aca="false">MAX(-(1-K118),MIN(1-K118,(M118+G118)+O118+Assumptions!$B$6*P118/Assumptions!$B$22))</f>
        <v>-0.786756961584554</v>
      </c>
      <c r="AA118" s="10" t="n">
        <f aca="false">B118*((1-K118)+Z118)/2</f>
        <v>88.7192225257798</v>
      </c>
      <c r="AB118" s="10" t="n">
        <f aca="false">B118*((1-K118)-Z118)/2</f>
        <v>761.396424680574</v>
      </c>
      <c r="AC118" s="10" t="n">
        <f aca="false">J118-B118</f>
        <v>5368.29017180559</v>
      </c>
      <c r="AD118" s="10" t="n">
        <f aca="false">V118-AA118</f>
        <v>527.922404898304</v>
      </c>
      <c r="AE118" s="10" t="n">
        <f aca="false">W118-AB118</f>
        <v>4809.70037147131</v>
      </c>
      <c r="AF118" s="6" t="n">
        <f aca="false">IF(AC118&gt;0,(AD118-AE118)/AC118,0)</f>
        <v>-0.79760553724555</v>
      </c>
      <c r="AG118" s="6" t="n">
        <f aca="false">R118-M118</f>
        <v>0.0103500143082996</v>
      </c>
      <c r="AH118" s="2" t="str">
        <f aca="false">IF(V118&gt;W118,"D","R")</f>
        <v>R</v>
      </c>
    </row>
    <row r="119" customFormat="false" ht="15" hidden="false" customHeight="false" outlineLevel="0" collapsed="false">
      <c r="A119" s="2" t="s">
        <v>223</v>
      </c>
      <c r="B119" s="20" t="n">
        <v>1016</v>
      </c>
      <c r="C119" s="20" t="n">
        <v>5163</v>
      </c>
      <c r="D119" s="20" t="n">
        <v>9431</v>
      </c>
      <c r="E119" s="20" t="n">
        <v>1075</v>
      </c>
      <c r="F119" s="20" t="n">
        <v>8303</v>
      </c>
      <c r="G119" s="12" t="n">
        <f aca="false">(Senate!G119-Senate!H119)/Senate!C119-Senate!M119</f>
        <v>0.00186555580539294</v>
      </c>
      <c r="H119" s="12" t="n">
        <f aca="false">Senate!M119</f>
        <v>-0.712111536824181</v>
      </c>
      <c r="I119" s="21" t="n">
        <v>-0.734401147501793</v>
      </c>
      <c r="J119" s="11" t="n">
        <f aca="false">Senate!J119</f>
        <v>8761.85087835874</v>
      </c>
      <c r="K119" s="6" t="n">
        <f aca="false">(D119-E119-F119)/D119</f>
        <v>0.00561976460608631</v>
      </c>
      <c r="L119" s="6" t="n">
        <f aca="false">E119/(E119+F119)</f>
        <v>0.114629985071444</v>
      </c>
      <c r="M119" s="6" t="n">
        <f aca="false">(E119-F119)/D119</f>
        <v>-0.766408652316828</v>
      </c>
      <c r="N119" s="6" t="n">
        <f aca="false">(I119-Assumptions!$B$10)-(M119-Assumptions!$B$9)</f>
        <v>-0.0214217224549849</v>
      </c>
      <c r="O119" s="6" t="n">
        <f aca="false">Assumptions!$B$4*N119</f>
        <v>-0.0107108612274924</v>
      </c>
      <c r="P119" s="23" t="n">
        <f aca="false">4*L119*(1-L119)</f>
        <v>0.405959806375858</v>
      </c>
      <c r="Q119" s="6" t="n">
        <f aca="false">MAX(-(1-K119),MIN(1-K119,M119+O119+Assumptions!$B$5*P119/Assumptions!$B$22))</f>
        <v>-0.77711951354432</v>
      </c>
      <c r="R119" s="6" t="n">
        <f aca="false">MAX(-(1-K119),MIN(1-K119,M119+O119+Assumptions!$B$6*P119/Assumptions!$B$22))</f>
        <v>-0.75173231949955</v>
      </c>
      <c r="S119" s="6" t="n">
        <f aca="false">MAX(-(1-K119),MIN(1-K119,M119+O119+Assumptions!$B$7*P119/Assumptions!$B$22))</f>
        <v>-0.742266963296532</v>
      </c>
      <c r="T119" s="10" t="n">
        <f aca="false">J119*((1-K119)+Q119)/2</f>
        <v>951.803023285358</v>
      </c>
      <c r="U119" s="10" t="n">
        <f aca="false">J119*((1-K119)-Q119)/2</f>
        <v>7760.80831562337</v>
      </c>
      <c r="V119" s="10" t="n">
        <f aca="false">J119*((1-K119)+R119)/2</f>
        <v>1063.02242750547</v>
      </c>
      <c r="W119" s="10" t="n">
        <f aca="false">J119*((1-K119)-R119)/2</f>
        <v>7649.58891140326</v>
      </c>
      <c r="X119" s="10" t="n">
        <f aca="false">J119*((1-K119)+S119)/2</f>
        <v>1104.48944728617</v>
      </c>
      <c r="Y119" s="10" t="n">
        <f aca="false">J119*((1-K119)-S119)/2</f>
        <v>7608.12189162256</v>
      </c>
      <c r="Z119" s="6" t="n">
        <f aca="false">MAX(-(1-K119),MIN(1-K119,(M119+G119)+O119+Assumptions!$B$6*P119/Assumptions!$B$22))</f>
        <v>-0.749866763694157</v>
      </c>
      <c r="AA119" s="10" t="n">
        <f aca="false">B119*((1-K119)+Z119)/2</f>
        <v>124.212843623476</v>
      </c>
      <c r="AB119" s="10" t="n">
        <f aca="false">B119*((1-K119)-Z119)/2</f>
        <v>886.07747553674</v>
      </c>
      <c r="AC119" s="10" t="n">
        <f aca="false">J119-B119</f>
        <v>7745.85087835874</v>
      </c>
      <c r="AD119" s="10" t="n">
        <f aca="false">V119-AA119</f>
        <v>938.809583881996</v>
      </c>
      <c r="AE119" s="10" t="n">
        <f aca="false">W119-AB119</f>
        <v>6763.51143586652</v>
      </c>
      <c r="AF119" s="6" t="n">
        <f aca="false">IF(AC119&gt;0,(AD119-AE119)/AC119,0)</f>
        <v>-0.751977018852539</v>
      </c>
      <c r="AG119" s="6" t="n">
        <f aca="false">R119-M119</f>
        <v>0.0146763328172772</v>
      </c>
      <c r="AH119" s="2" t="str">
        <f aca="false">IF(V119&gt;W119,"D","R")</f>
        <v>R</v>
      </c>
    </row>
    <row r="120" customFormat="false" ht="15" hidden="false" customHeight="false" outlineLevel="0" collapsed="false">
      <c r="A120" s="2" t="s">
        <v>224</v>
      </c>
      <c r="B120" s="20" t="n">
        <v>1956</v>
      </c>
      <c r="C120" s="20" t="n">
        <v>8275</v>
      </c>
      <c r="D120" s="20" t="n">
        <v>13640</v>
      </c>
      <c r="E120" s="20" t="n">
        <v>2427</v>
      </c>
      <c r="F120" s="20" t="n">
        <v>11117</v>
      </c>
      <c r="G120" s="12" t="n">
        <f aca="false">(Senate!G120-Senate!H120)/Senate!C120-Senate!M120</f>
        <v>0.0158795710651402</v>
      </c>
      <c r="H120" s="12" t="n">
        <f aca="false">Senate!M120</f>
        <v>-0.562707365627074</v>
      </c>
      <c r="I120" s="21" t="n">
        <v>-0.605237076834803</v>
      </c>
      <c r="J120" s="11" t="n">
        <f aca="false">Senate!J120</f>
        <v>15192.1023014306</v>
      </c>
      <c r="K120" s="6" t="n">
        <f aca="false">(D120-E120-F120)/D120</f>
        <v>0.00703812316715543</v>
      </c>
      <c r="L120" s="6" t="n">
        <f aca="false">E120/(E120+F120)</f>
        <v>0.179193738924985</v>
      </c>
      <c r="M120" s="6" t="n">
        <f aca="false">(E120-F120)/D120</f>
        <v>-0.637096774193548</v>
      </c>
      <c r="N120" s="6" t="n">
        <f aca="false">(I120-Assumptions!$B$10)-(M120-Assumptions!$B$9)</f>
        <v>-0.0215695299112736</v>
      </c>
      <c r="O120" s="6" t="n">
        <f aca="false">Assumptions!$B$4*N120</f>
        <v>-0.0107847649556368</v>
      </c>
      <c r="P120" s="23" t="n">
        <f aca="false">4*L120*(1-L120)</f>
        <v>0.588333371420278</v>
      </c>
      <c r="Q120" s="6" t="n">
        <f aca="false">MAX(-(1-K120),MIN(1-K120,M120+O120+Assumptions!$B$5*P120/Assumptions!$B$22))</f>
        <v>-0.647881539149185</v>
      </c>
      <c r="R120" s="6" t="n">
        <f aca="false">MAX(-(1-K120),MIN(1-K120,M120+O120+Assumptions!$B$6*P120/Assumptions!$B$22))</f>
        <v>-0.611089390693406</v>
      </c>
      <c r="S120" s="6" t="n">
        <f aca="false">MAX(-(1-K120),MIN(1-K120,M120+O120+Assumptions!$B$7*P120/Assumptions!$B$22))</f>
        <v>-0.597371813634902</v>
      </c>
      <c r="T120" s="10" t="n">
        <f aca="false">J120*((1-K120)+Q120)/2</f>
        <v>2621.24789615119</v>
      </c>
      <c r="U120" s="10" t="n">
        <f aca="false">J120*((1-K120)-Q120)/2</f>
        <v>12463.930518114</v>
      </c>
      <c r="V120" s="10" t="n">
        <f aca="false">J120*((1-K120)+R120)/2</f>
        <v>2900.72293776601</v>
      </c>
      <c r="W120" s="10" t="n">
        <f aca="false">J120*((1-K120)-R120)/2</f>
        <v>12184.4554764991</v>
      </c>
      <c r="X120" s="10" t="n">
        <f aca="false">J120*((1-K120)+S120)/2</f>
        <v>3004.92235476627</v>
      </c>
      <c r="Y120" s="10" t="n">
        <f aca="false">J120*((1-K120)-S120)/2</f>
        <v>12080.2560594989</v>
      </c>
      <c r="Z120" s="6" t="n">
        <f aca="false">MAX(-(1-K120),MIN(1-K120,(M120+G120)+O120+Assumptions!$B$6*P120/Assumptions!$B$22))</f>
        <v>-0.595209819628265</v>
      </c>
      <c r="AA120" s="10" t="n">
        <f aca="false">B120*((1-K120)+Z120)/2</f>
        <v>389.001511946079</v>
      </c>
      <c r="AB120" s="10" t="n">
        <f aca="false">B120*((1-K120)-Z120)/2</f>
        <v>1553.23191913897</v>
      </c>
      <c r="AC120" s="10" t="n">
        <f aca="false">J120-B120</f>
        <v>13236.1023014306</v>
      </c>
      <c r="AD120" s="10" t="n">
        <f aca="false">V120-AA120</f>
        <v>2511.72142581993</v>
      </c>
      <c r="AE120" s="10" t="n">
        <f aca="false">W120-AB120</f>
        <v>10631.2235573602</v>
      </c>
      <c r="AF120" s="6" t="n">
        <f aca="false">IF(AC120&gt;0,(AD120-AE120)/AC120,0)</f>
        <v>-0.613436036276528</v>
      </c>
      <c r="AG120" s="6" t="n">
        <f aca="false">R120-M120</f>
        <v>0.0260073835001429</v>
      </c>
      <c r="AH120" s="2" t="str">
        <f aca="false">IF(V120&gt;W120,"D","R")</f>
        <v>R</v>
      </c>
    </row>
    <row r="121" customFormat="false" ht="15" hidden="false" customHeight="false" outlineLevel="0" collapsed="false">
      <c r="A121" s="2" t="s">
        <v>225</v>
      </c>
      <c r="B121" s="20" t="n">
        <v>485</v>
      </c>
      <c r="C121" s="20" t="n">
        <v>2159</v>
      </c>
      <c r="D121" s="20" t="n">
        <v>3374</v>
      </c>
      <c r="E121" s="20" t="n">
        <v>905</v>
      </c>
      <c r="F121" s="20" t="n">
        <v>2452</v>
      </c>
      <c r="G121" s="12" t="n">
        <f aca="false">(Senate!G121-Senate!H121)/Senate!C121-Senate!M121</f>
        <v>-0.0459738655662695</v>
      </c>
      <c r="H121" s="12" t="n">
        <f aca="false">Senate!M121</f>
        <v>-0.39126559714795</v>
      </c>
      <c r="I121" s="21" t="n">
        <v>-0.404750922509225</v>
      </c>
      <c r="J121" s="11" t="n">
        <f aca="false">Senate!J121</f>
        <v>3583.14575197739</v>
      </c>
      <c r="K121" s="6" t="n">
        <f aca="false">(D121-E121-F121)/D121</f>
        <v>0.0050385299347955</v>
      </c>
      <c r="L121" s="6" t="n">
        <f aca="false">E121/(E121+F121)</f>
        <v>0.269585939827227</v>
      </c>
      <c r="M121" s="6" t="n">
        <f aca="false">(E121-F121)/D121</f>
        <v>-0.45850622406639</v>
      </c>
      <c r="N121" s="6" t="n">
        <f aca="false">(I121-Assumptions!$B$10)-(M121-Assumptions!$B$9)</f>
        <v>0.000326074287145428</v>
      </c>
      <c r="O121" s="6" t="n">
        <f aca="false">Assumptions!$B$4*N121</f>
        <v>0.000163037143572714</v>
      </c>
      <c r="P121" s="23" t="n">
        <f aca="false">4*L121*(1-L121)</f>
        <v>0.78763744349879</v>
      </c>
      <c r="Q121" s="6" t="n">
        <f aca="false">MAX(-(1-K121),MIN(1-K121,M121+O121+Assumptions!$B$5*P121/Assumptions!$B$22))</f>
        <v>-0.458343186922817</v>
      </c>
      <c r="R121" s="6" t="n">
        <f aca="false">MAX(-(1-K121),MIN(1-K121,M121+O121+Assumptions!$B$6*P121/Assumptions!$B$22))</f>
        <v>-0.409087314048258</v>
      </c>
      <c r="S121" s="6" t="n">
        <f aca="false">MAX(-(1-K121),MIN(1-K121,M121+O121+Assumptions!$B$7*P121/Assumptions!$B$22))</f>
        <v>-0.390722764542466</v>
      </c>
      <c r="T121" s="10" t="n">
        <f aca="false">J121*((1-K121)+Q121)/2</f>
        <v>961.390760837522</v>
      </c>
      <c r="U121" s="10" t="n">
        <f aca="false">J121*((1-K121)-Q121)/2</f>
        <v>2603.70120400779</v>
      </c>
      <c r="V121" s="10" t="n">
        <f aca="false">J121*((1-K121)+R121)/2</f>
        <v>1049.63624666273</v>
      </c>
      <c r="W121" s="10" t="n">
        <f aca="false">J121*((1-K121)-R121)/2</f>
        <v>2515.45571818259</v>
      </c>
      <c r="X121" s="10" t="n">
        <f aca="false">J121*((1-K121)+S121)/2</f>
        <v>1082.53767543706</v>
      </c>
      <c r="Y121" s="10" t="n">
        <f aca="false">J121*((1-K121)-S121)/2</f>
        <v>2482.55428940826</v>
      </c>
      <c r="Z121" s="6" t="n">
        <f aca="false">MAX(-(1-K121),MIN(1-K121,(M121+G121)+O121+Assumptions!$B$6*P121/Assumptions!$B$22))</f>
        <v>-0.455061179614527</v>
      </c>
      <c r="AA121" s="10" t="n">
        <f aca="false">B121*((1-K121)+Z121)/2</f>
        <v>130.925820434289</v>
      </c>
      <c r="AB121" s="10" t="n">
        <f aca="false">B121*((1-K121)-Z121)/2</f>
        <v>351.630492547335</v>
      </c>
      <c r="AC121" s="10" t="n">
        <f aca="false">J121-B121</f>
        <v>3098.14575197739</v>
      </c>
      <c r="AD121" s="10" t="n">
        <f aca="false">V121-AA121</f>
        <v>918.710426228442</v>
      </c>
      <c r="AE121" s="10" t="n">
        <f aca="false">W121-AB121</f>
        <v>2163.82522563525</v>
      </c>
      <c r="AF121" s="6" t="n">
        <f aca="false">IF(AC121&gt;0,(AD121-AE121)/AC121,0)</f>
        <v>-0.40189032378871</v>
      </c>
      <c r="AG121" s="6" t="n">
        <f aca="false">R121-M121</f>
        <v>0.0494189100181324</v>
      </c>
      <c r="AH121" s="2" t="str">
        <f aca="false">IF(V121&gt;W121,"D","R")</f>
        <v>R</v>
      </c>
    </row>
    <row r="122" customFormat="false" ht="15" hidden="false" customHeight="false" outlineLevel="0" collapsed="false">
      <c r="A122" s="2" t="s">
        <v>226</v>
      </c>
      <c r="B122" s="20" t="n">
        <v>1638</v>
      </c>
      <c r="C122" s="20" t="n">
        <v>6139</v>
      </c>
      <c r="D122" s="20" t="n">
        <v>10237</v>
      </c>
      <c r="E122" s="20" t="n">
        <v>2497</v>
      </c>
      <c r="F122" s="20" t="n">
        <v>7689</v>
      </c>
      <c r="G122" s="12" t="n">
        <f aca="false">(Senate!G122-Senate!H122)/Senate!C122-Senate!M122</f>
        <v>0.000119255799106655</v>
      </c>
      <c r="H122" s="12" t="n">
        <f aca="false">Senate!M122</f>
        <v>-0.423152323073907</v>
      </c>
      <c r="I122" s="21" t="n">
        <v>-0.422458647200435</v>
      </c>
      <c r="J122" s="11" t="n">
        <f aca="false">Senate!J122</f>
        <v>12899.2021748597</v>
      </c>
      <c r="K122" s="6" t="n">
        <f aca="false">(D122-E122-F122)/D122</f>
        <v>0.00498192829930644</v>
      </c>
      <c r="L122" s="6" t="n">
        <f aca="false">E122/(E122+F122)</f>
        <v>0.245140388768899</v>
      </c>
      <c r="M122" s="6" t="n">
        <f aca="false">(E122-F122)/D122</f>
        <v>-0.507179837843118</v>
      </c>
      <c r="N122" s="6" t="n">
        <f aca="false">(I122-Assumptions!$B$10)-(M122-Assumptions!$B$9)</f>
        <v>0.0312919633726638</v>
      </c>
      <c r="O122" s="6" t="n">
        <f aca="false">Assumptions!$B$4*N122</f>
        <v>0.0156459816863319</v>
      </c>
      <c r="P122" s="23" t="n">
        <f aca="false">4*L122*(1-L122)</f>
        <v>0.740186314252527</v>
      </c>
      <c r="Q122" s="6" t="n">
        <f aca="false">MAX(-(1-K122),MIN(1-K122,M122+O122+Assumptions!$B$5*P122/Assumptions!$B$22))</f>
        <v>-0.491533856156786</v>
      </c>
      <c r="R122" s="6" t="n">
        <f aca="false">MAX(-(1-K122),MIN(1-K122,M122+O122+Assumptions!$B$6*P122/Assumptions!$B$22))</f>
        <v>-0.445245397806765</v>
      </c>
      <c r="S122" s="6" t="n">
        <f aca="false">MAX(-(1-K122),MIN(1-K122,M122+O122+Assumptions!$B$7*P122/Assumptions!$B$22))</f>
        <v>-0.427987218521614</v>
      </c>
      <c r="T122" s="10" t="n">
        <f aca="false">J122*((1-K122)+Q122)/2</f>
        <v>3247.27234407575</v>
      </c>
      <c r="U122" s="10" t="n">
        <f aca="false">J122*((1-K122)-Q122)/2</f>
        <v>9587.66693043054</v>
      </c>
      <c r="V122" s="10" t="n">
        <f aca="false">J122*((1-K122)+R122)/2</f>
        <v>3545.8144353855</v>
      </c>
      <c r="W122" s="10" t="n">
        <f aca="false">J122*((1-K122)-R122)/2</f>
        <v>9289.12483912079</v>
      </c>
      <c r="X122" s="10" t="n">
        <f aca="false">J122*((1-K122)+S122)/2</f>
        <v>3657.12280727007</v>
      </c>
      <c r="Y122" s="10" t="n">
        <f aca="false">J122*((1-K122)-S122)/2</f>
        <v>9177.81646723622</v>
      </c>
      <c r="Z122" s="6" t="n">
        <f aca="false">MAX(-(1-K122),MIN(1-K122,(M122+G122)+O122+Assumptions!$B$6*P122/Assumptions!$B$22))</f>
        <v>-0.445126142007658</v>
      </c>
      <c r="AA122" s="10" t="n">
        <f aca="false">B122*((1-K122)+Z122)/2</f>
        <v>450.361490418596</v>
      </c>
      <c r="AB122" s="10" t="n">
        <f aca="false">B122*((1-K122)-Z122)/2</f>
        <v>1179.47811102714</v>
      </c>
      <c r="AC122" s="10" t="n">
        <f aca="false">J122-B122</f>
        <v>11261.2021748597</v>
      </c>
      <c r="AD122" s="10" t="n">
        <f aca="false">V122-AA122</f>
        <v>3095.4529449669</v>
      </c>
      <c r="AE122" s="10" t="n">
        <f aca="false">W122-AB122</f>
        <v>8109.64672809365</v>
      </c>
      <c r="AF122" s="6" t="n">
        <f aca="false">IF(AC122&gt;0,(AD122-AE122)/AC122,0)</f>
        <v>-0.445262744178484</v>
      </c>
      <c r="AG122" s="6" t="n">
        <f aca="false">R122-M122</f>
        <v>0.0619344400363536</v>
      </c>
      <c r="AH122" s="2" t="str">
        <f aca="false">IF(V122&gt;W122,"D","R")</f>
        <v>R</v>
      </c>
    </row>
    <row r="123" customFormat="false" ht="15" hidden="false" customHeight="false" outlineLevel="0" collapsed="false">
      <c r="A123" s="2" t="s">
        <v>227</v>
      </c>
      <c r="B123" s="20" t="n">
        <v>116</v>
      </c>
      <c r="C123" s="20" t="n">
        <v>508</v>
      </c>
      <c r="D123" s="20" t="n">
        <v>906</v>
      </c>
      <c r="E123" s="20" t="n">
        <v>350</v>
      </c>
      <c r="F123" s="20" t="n">
        <v>555</v>
      </c>
      <c r="G123" s="12" t="n">
        <f aca="false">(Senate!G123-Senate!H123)/Senate!C123-Senate!M123</f>
        <v>-0.0671168182691133</v>
      </c>
      <c r="H123" s="12" t="n">
        <f aca="false">Senate!M123</f>
        <v>-0.147450110864745</v>
      </c>
      <c r="I123" s="21" t="n">
        <v>-0.154385964912281</v>
      </c>
      <c r="J123" s="11" t="n">
        <f aca="false">Senate!J123</f>
        <v>976.027559931527</v>
      </c>
      <c r="K123" s="6" t="n">
        <f aca="false">(D123-E123-F123)/D123</f>
        <v>0.0011037527593819</v>
      </c>
      <c r="L123" s="6" t="n">
        <f aca="false">E123/(E123+F123)</f>
        <v>0.386740331491713</v>
      </c>
      <c r="M123" s="6" t="n">
        <f aca="false">(E123-F123)/D123</f>
        <v>-0.226269315673289</v>
      </c>
      <c r="N123" s="6" t="n">
        <f aca="false">(I123-Assumptions!$B$10)-(M123-Assumptions!$B$9)</f>
        <v>0.018454123490989</v>
      </c>
      <c r="O123" s="6" t="n">
        <f aca="false">Assumptions!$B$4*N123</f>
        <v>0.00922706174549452</v>
      </c>
      <c r="P123" s="23" t="n">
        <f aca="false">4*L123*(1-L123)</f>
        <v>0.948688989957572</v>
      </c>
      <c r="Q123" s="6" t="n">
        <f aca="false">MAX(-(1-K123),MIN(1-K123,M123+O123+Assumptions!$B$5*P123/Assumptions!$B$22))</f>
        <v>-0.217042253927795</v>
      </c>
      <c r="R123" s="6" t="n">
        <f aca="false">MAX(-(1-K123),MIN(1-K123,M123+O123+Assumptions!$B$6*P123/Assumptions!$B$22))</f>
        <v>-0.157714825207202</v>
      </c>
      <c r="S123" s="6" t="n">
        <f aca="false">MAX(-(1-K123),MIN(1-K123,M123+O123+Assumptions!$B$7*P123/Assumptions!$B$22))</f>
        <v>-0.135595198892481</v>
      </c>
      <c r="T123" s="10" t="n">
        <f aca="false">J123*((1-K123)+Q123)/2</f>
        <v>381.555522657918</v>
      </c>
      <c r="U123" s="10" t="n">
        <f aca="false">J123*((1-K123)-Q123)/2</f>
        <v>593.394744161102</v>
      </c>
      <c r="V123" s="10" t="n">
        <f aca="false">J123*((1-K123)+R123)/2</f>
        <v>410.508125403504</v>
      </c>
      <c r="W123" s="10" t="n">
        <f aca="false">J123*((1-K123)-R123)/2</f>
        <v>564.442141415516</v>
      </c>
      <c r="X123" s="10" t="n">
        <f aca="false">J123*((1-K123)+S123)/2</f>
        <v>421.302807852781</v>
      </c>
      <c r="Y123" s="10" t="n">
        <f aca="false">J123*((1-K123)-S123)/2</f>
        <v>553.647458966239</v>
      </c>
      <c r="Z123" s="6" t="n">
        <f aca="false">MAX(-(1-K123),MIN(1-K123,(M123+G123)+O123+Assumptions!$B$6*P123/Assumptions!$B$22))</f>
        <v>-0.224831643476315</v>
      </c>
      <c r="AA123" s="10" t="n">
        <f aca="false">B123*((1-K123)+Z123)/2</f>
        <v>44.8957470183296</v>
      </c>
      <c r="AB123" s="10" t="n">
        <f aca="false">B123*((1-K123)-Z123)/2</f>
        <v>70.9762176615821</v>
      </c>
      <c r="AC123" s="10" t="n">
        <f aca="false">J123-B123</f>
        <v>860.027559931527</v>
      </c>
      <c r="AD123" s="10" t="n">
        <f aca="false">V123-AA123</f>
        <v>365.612378385174</v>
      </c>
      <c r="AE123" s="10" t="n">
        <f aca="false">W123-AB123</f>
        <v>493.465923753934</v>
      </c>
      <c r="AF123" s="6" t="n">
        <f aca="false">IF(AC123&gt;0,(AD123-AE123)/AC123,0)</f>
        <v>-0.148662149128034</v>
      </c>
      <c r="AG123" s="6" t="n">
        <f aca="false">R123-M123</f>
        <v>0.0685544904660875</v>
      </c>
      <c r="AH123" s="2" t="str">
        <f aca="false">IF(V123&gt;W123,"D","R")</f>
        <v>R</v>
      </c>
    </row>
    <row r="124" customFormat="false" ht="15" hidden="false" customHeight="false" outlineLevel="0" collapsed="false">
      <c r="A124" s="2" t="s">
        <v>228</v>
      </c>
      <c r="B124" s="20" t="n">
        <v>1294</v>
      </c>
      <c r="C124" s="20" t="n">
        <v>5802</v>
      </c>
      <c r="D124" s="20" t="n">
        <v>8262</v>
      </c>
      <c r="E124" s="20" t="n">
        <v>1415</v>
      </c>
      <c r="F124" s="20" t="n">
        <v>6766</v>
      </c>
      <c r="G124" s="12" t="n">
        <f aca="false">(Senate!G124-Senate!H124)/Senate!C124-Senate!M124</f>
        <v>-0.00781697483172716</v>
      </c>
      <c r="H124" s="12" t="n">
        <f aca="false">Senate!M124</f>
        <v>-0.53320336298282</v>
      </c>
      <c r="I124" s="21" t="n">
        <v>-0.568838146406985</v>
      </c>
      <c r="J124" s="11" t="n">
        <f aca="false">Senate!J124</f>
        <v>8673.65715541161</v>
      </c>
      <c r="K124" s="6" t="n">
        <f aca="false">(D124-E124-F124)/D124</f>
        <v>0.00980392156862745</v>
      </c>
      <c r="L124" s="6" t="n">
        <f aca="false">E124/(E124+F124)</f>
        <v>0.172961740618506</v>
      </c>
      <c r="M124" s="6" t="n">
        <f aca="false">(E124-F124)/D124</f>
        <v>-0.647664003873154</v>
      </c>
      <c r="N124" s="6" t="n">
        <f aca="false">(I124-Assumptions!$B$10)-(M124-Assumptions!$B$9)</f>
        <v>0.0253966301961501</v>
      </c>
      <c r="O124" s="6" t="n">
        <f aca="false">Assumptions!$B$4*N124</f>
        <v>0.0126983150980751</v>
      </c>
      <c r="P124" s="23" t="n">
        <f aca="false">4*L124*(1-L124)</f>
        <v>0.572183907602891</v>
      </c>
      <c r="Q124" s="6" t="n">
        <f aca="false">MAX(-(1-K124),MIN(1-K124,M124+O124+Assumptions!$B$5*P124/Assumptions!$B$22))</f>
        <v>-0.634965688775079</v>
      </c>
      <c r="R124" s="6" t="n">
        <f aca="false">MAX(-(1-K124),MIN(1-K124,M124+O124+Assumptions!$B$6*P124/Assumptions!$B$22))</f>
        <v>-0.599183466832249</v>
      </c>
      <c r="S124" s="6" t="n">
        <f aca="false">MAX(-(1-K124),MIN(1-K124,M124+O124+Assumptions!$B$7*P124/Assumptions!$B$22))</f>
        <v>-0.585842430566994</v>
      </c>
      <c r="T124" s="10" t="n">
        <f aca="false">J124*((1-K124)+Q124)/2</f>
        <v>1540.57330553098</v>
      </c>
      <c r="U124" s="10" t="n">
        <f aca="false">J124*((1-K124)-Q124)/2</f>
        <v>7048.04799541581</v>
      </c>
      <c r="V124" s="10" t="n">
        <f aca="false">J124*((1-K124)+R124)/2</f>
        <v>1695.75466822646</v>
      </c>
      <c r="W124" s="10" t="n">
        <f aca="false">J124*((1-K124)-R124)/2</f>
        <v>6892.86663272033</v>
      </c>
      <c r="X124" s="10" t="n">
        <f aca="false">J124*((1-K124)+S124)/2</f>
        <v>1753.61245555783</v>
      </c>
      <c r="Y124" s="10" t="n">
        <f aca="false">J124*((1-K124)-S124)/2</f>
        <v>6835.00884538896</v>
      </c>
      <c r="Z124" s="6" t="n">
        <f aca="false">MAX(-(1-K124),MIN(1-K124,(M124+G124)+O124+Assumptions!$B$6*P124/Assumptions!$B$22))</f>
        <v>-0.607000441663977</v>
      </c>
      <c r="AA124" s="10" t="n">
        <f aca="false">B124*((1-K124)+Z124)/2</f>
        <v>247.927576988505</v>
      </c>
      <c r="AB124" s="10" t="n">
        <f aca="false">B124*((1-K124)-Z124)/2</f>
        <v>1033.38614850169</v>
      </c>
      <c r="AC124" s="10" t="n">
        <f aca="false">J124-B124</f>
        <v>7379.65715541161</v>
      </c>
      <c r="AD124" s="10" t="n">
        <f aca="false">V124-AA124</f>
        <v>1447.82709123795</v>
      </c>
      <c r="AE124" s="10" t="n">
        <f aca="false">W124-AB124</f>
        <v>5859.48048421864</v>
      </c>
      <c r="AF124" s="6" t="n">
        <f aca="false">IF(AC124&gt;0,(AD124-AE124)/AC124,0)</f>
        <v>-0.597812784533704</v>
      </c>
      <c r="AG124" s="6" t="n">
        <f aca="false">R124-M124</f>
        <v>0.0484805370409048</v>
      </c>
      <c r="AH124" s="2" t="str">
        <f aca="false">IF(V124&gt;W124,"D","R")</f>
        <v>R</v>
      </c>
    </row>
    <row r="125" customFormat="false" ht="15" hidden="false" customHeight="false" outlineLevel="0" collapsed="false">
      <c r="A125" s="2" t="s">
        <v>229</v>
      </c>
      <c r="B125" s="20" t="n">
        <v>310</v>
      </c>
      <c r="C125" s="20" t="n">
        <v>1348</v>
      </c>
      <c r="D125" s="20" t="n">
        <v>2565</v>
      </c>
      <c r="E125" s="20" t="n">
        <v>1317</v>
      </c>
      <c r="F125" s="20" t="n">
        <v>1243</v>
      </c>
      <c r="G125" s="12" t="n">
        <f aca="false">(Senate!G125-Senate!H125)/Senate!C125-Senate!M125</f>
        <v>-0.0371543178161542</v>
      </c>
      <c r="H125" s="12" t="n">
        <f aca="false">Senate!M125</f>
        <v>0.0816647035728308</v>
      </c>
      <c r="I125" s="21" t="n">
        <v>0.0762541806020067</v>
      </c>
      <c r="J125" s="11" t="n">
        <f aca="false">Senate!J125</f>
        <v>2775.63281339177</v>
      </c>
      <c r="K125" s="6" t="n">
        <f aca="false">(D125-E125-F125)/D125</f>
        <v>0.00194931773879142</v>
      </c>
      <c r="L125" s="6" t="n">
        <f aca="false">E125/(E125+F125)</f>
        <v>0.514453125</v>
      </c>
      <c r="M125" s="6" t="n">
        <f aca="false">(E125-F125)/D125</f>
        <v>0.0288499025341131</v>
      </c>
      <c r="N125" s="6" t="n">
        <f aca="false">(I125-Assumptions!$B$10)-(M125-Assumptions!$B$9)</f>
        <v>-0.00602494920212579</v>
      </c>
      <c r="O125" s="6" t="n">
        <f aca="false">Assumptions!$B$4*N125</f>
        <v>-0.0030124746010629</v>
      </c>
      <c r="P125" s="23" t="n">
        <f aca="false">4*L125*(1-L125)</f>
        <v>0.999164428710938</v>
      </c>
      <c r="Q125" s="6" t="n">
        <f aca="false">MAX(-(1-K125),MIN(1-K125,M125+O125+Assumptions!$B$5*P125/Assumptions!$B$22))</f>
        <v>0.0258374279330502</v>
      </c>
      <c r="R125" s="6" t="n">
        <f aca="false">MAX(-(1-K125),MIN(1-K125,M125+O125+Assumptions!$B$6*P125/Assumptions!$B$22))</f>
        <v>0.0883214000798664</v>
      </c>
      <c r="S125" s="6" t="n">
        <f aca="false">MAX(-(1-K125),MIN(1-K125,M125+O125+Assumptions!$B$7*P125/Assumptions!$B$22))</f>
        <v>0.11161791139601</v>
      </c>
      <c r="T125" s="10" t="n">
        <f aca="false">J125*((1-K125)+Q125)/2</f>
        <v>1420.96871794844</v>
      </c>
      <c r="U125" s="10" t="n">
        <f aca="false">J125*((1-K125)-Q125)/2</f>
        <v>1349.25350516382</v>
      </c>
      <c r="V125" s="10" t="n">
        <f aca="false">J125*((1-K125)+R125)/2</f>
        <v>1507.68499964932</v>
      </c>
      <c r="W125" s="10" t="n">
        <f aca="false">J125*((1-K125)-R125)/2</f>
        <v>1262.53722346294</v>
      </c>
      <c r="X125" s="10" t="n">
        <f aca="false">J125*((1-K125)+S125)/2</f>
        <v>1540.01628027264</v>
      </c>
      <c r="Y125" s="10" t="n">
        <f aca="false">J125*((1-K125)-S125)/2</f>
        <v>1230.20594283962</v>
      </c>
      <c r="Z125" s="6" t="n">
        <f aca="false">MAX(-(1-K125),MIN(1-K125,(M125+G125)+O125+Assumptions!$B$6*P125/Assumptions!$B$22))</f>
        <v>0.0511670822637122</v>
      </c>
      <c r="AA125" s="10" t="n">
        <f aca="false">B125*((1-K125)+Z125)/2</f>
        <v>162.628753501363</v>
      </c>
      <c r="AB125" s="10" t="n">
        <f aca="false">B125*((1-K125)-Z125)/2</f>
        <v>146.766957999612</v>
      </c>
      <c r="AC125" s="10" t="n">
        <f aca="false">J125-B125</f>
        <v>2465.63281339177</v>
      </c>
      <c r="AD125" s="10" t="n">
        <f aca="false">V125-AA125</f>
        <v>1345.05624614795</v>
      </c>
      <c r="AE125" s="10" t="n">
        <f aca="false">W125-AB125</f>
        <v>1115.77026546333</v>
      </c>
      <c r="AF125" s="6" t="n">
        <f aca="false">IF(AC125&gt;0,(AD125-AE125)/AC125,0)</f>
        <v>0.0929927519780283</v>
      </c>
      <c r="AG125" s="6" t="n">
        <f aca="false">R125-M125</f>
        <v>0.0594714975457533</v>
      </c>
      <c r="AH125" s="2" t="str">
        <f aca="false">IF(V125&gt;W125,"D","R")</f>
        <v>D</v>
      </c>
    </row>
    <row r="126" customFormat="false" ht="15" hidden="false" customHeight="false" outlineLevel="0" collapsed="false">
      <c r="A126" s="2" t="s">
        <v>48</v>
      </c>
      <c r="B126" s="20" t="n">
        <v>8156</v>
      </c>
      <c r="C126" s="20" t="n">
        <v>31561</v>
      </c>
      <c r="D126" s="20" t="n">
        <v>64156</v>
      </c>
      <c r="E126" s="20" t="n">
        <v>42130</v>
      </c>
      <c r="F126" s="20" t="n">
        <v>21602</v>
      </c>
      <c r="G126" s="12" t="n">
        <f aca="false">(Senate!G126-Senate!H126)/Senate!C126-Senate!M126</f>
        <v>0.133697707052712</v>
      </c>
      <c r="H126" s="12" t="n">
        <f aca="false">Senate!M126</f>
        <v>0.376552285026119</v>
      </c>
      <c r="I126" s="21" t="n">
        <v>0.361159635310728</v>
      </c>
      <c r="J126" s="11" t="n">
        <f aca="false">Senate!J126</f>
        <v>78297.298104551</v>
      </c>
      <c r="K126" s="6" t="n">
        <f aca="false">(D126-E126-F126)/D126</f>
        <v>0.00660889082860528</v>
      </c>
      <c r="L126" s="6" t="n">
        <f aca="false">E126/(E126+F126)</f>
        <v>0.661049394338794</v>
      </c>
      <c r="M126" s="6" t="n">
        <f aca="false">(E126-F126)/D126</f>
        <v>0.319970072947191</v>
      </c>
      <c r="N126" s="6" t="n">
        <f aca="false">(I126-Assumptions!$B$10)-(M126-Assumptions!$B$9)</f>
        <v>-0.012239664906483</v>
      </c>
      <c r="O126" s="6" t="n">
        <f aca="false">Assumptions!$B$4*N126</f>
        <v>-0.00611983245324149</v>
      </c>
      <c r="P126" s="23" t="n">
        <f aca="false">4*L126*(1-L126)</f>
        <v>0.896252370332431</v>
      </c>
      <c r="Q126" s="6" t="n">
        <f aca="false">MAX(-(1-K126),MIN(1-K126,M126+O126+Assumptions!$B$5*P126/Assumptions!$B$22))</f>
        <v>0.31385024049395</v>
      </c>
      <c r="R126" s="6" t="n">
        <f aca="false">MAX(-(1-K126),MIN(1-K126,M126+O126+Assumptions!$B$6*P126/Assumptions!$B$22))</f>
        <v>0.369898480938838</v>
      </c>
      <c r="S126" s="6" t="n">
        <f aca="false">MAX(-(1-K126),MIN(1-K126,M126+O126+Assumptions!$B$7*P126/Assumptions!$B$22))</f>
        <v>0.390795495371695</v>
      </c>
      <c r="T126" s="10" t="n">
        <f aca="false">J126*((1-K126)+Q126)/2</f>
        <v>51176.7328246716</v>
      </c>
      <c r="U126" s="10" t="n">
        <f aca="false">J126*((1-K126)-Q126)/2</f>
        <v>26603.1069845317</v>
      </c>
      <c r="V126" s="10" t="n">
        <f aca="false">J126*((1-K126)+R126)/2</f>
        <v>53370.945719846</v>
      </c>
      <c r="W126" s="10" t="n">
        <f aca="false">J126*((1-K126)-R126)/2</f>
        <v>24408.8940893573</v>
      </c>
      <c r="X126" s="10" t="n">
        <f aca="false">J126*((1-K126)+S126)/2</f>
        <v>54189.0356041183</v>
      </c>
      <c r="Y126" s="10" t="n">
        <f aca="false">J126*((1-K126)-S126)/2</f>
        <v>23590.804205085</v>
      </c>
      <c r="Z126" s="6" t="n">
        <f aca="false">MAX(-(1-K126),MIN(1-K126,(M126+G126)+O126+Assumptions!$B$6*P126/Assumptions!$B$22))</f>
        <v>0.50359618799155</v>
      </c>
      <c r="AA126" s="10" t="n">
        <f aca="false">B126*((1-K126)+Z126)/2</f>
        <v>6104.71419783049</v>
      </c>
      <c r="AB126" s="10" t="n">
        <f aca="false">B126*((1-K126)-Z126)/2</f>
        <v>1997.38368857141</v>
      </c>
      <c r="AC126" s="10" t="n">
        <f aca="false">J126-B126</f>
        <v>70141.298104551</v>
      </c>
      <c r="AD126" s="10" t="n">
        <f aca="false">V126-AA126</f>
        <v>47266.2315220155</v>
      </c>
      <c r="AE126" s="10" t="n">
        <f aca="false">W126-AB126</f>
        <v>22411.5104007859</v>
      </c>
      <c r="AF126" s="6" t="n">
        <f aca="false">IF(AC126&gt;0,(AD126-AE126)/AC126,0)</f>
        <v>0.354352169020051</v>
      </c>
      <c r="AG126" s="6" t="n">
        <f aca="false">R126-M126</f>
        <v>0.0499284079916464</v>
      </c>
      <c r="AH126" s="2" t="str">
        <f aca="false">IF(V126&gt;W126,"D","R")</f>
        <v>D</v>
      </c>
    </row>
    <row r="127" customFormat="false" ht="15" hidden="false" customHeight="false" outlineLevel="0" collapsed="false">
      <c r="A127" s="2" t="s">
        <v>230</v>
      </c>
      <c r="B127" s="20" t="n">
        <v>5444</v>
      </c>
      <c r="C127" s="20" t="n">
        <v>23036</v>
      </c>
      <c r="D127" s="20" t="n">
        <v>34908</v>
      </c>
      <c r="E127" s="20" t="n">
        <v>24756</v>
      </c>
      <c r="F127" s="20" t="n">
        <v>9938</v>
      </c>
      <c r="G127" s="12" t="n">
        <f aca="false">(Senate!G127-Senate!H127)/Senate!C127-Senate!M127</f>
        <v>0.0684148850195172</v>
      </c>
      <c r="H127" s="12" t="n">
        <f aca="false">Senate!M127</f>
        <v>0.481854258929085</v>
      </c>
      <c r="I127" s="21" t="n">
        <v>0.475066430469442</v>
      </c>
      <c r="J127" s="11" t="n">
        <f aca="false">Senate!J127</f>
        <v>38942.7810525587</v>
      </c>
      <c r="K127" s="6" t="n">
        <f aca="false">(D127-E127-F127)/D127</f>
        <v>0.00613039990833047</v>
      </c>
      <c r="L127" s="6" t="n">
        <f aca="false">E127/(E127+F127)</f>
        <v>0.713552775696086</v>
      </c>
      <c r="M127" s="6" t="n">
        <f aca="false">(E127-F127)/D127</f>
        <v>0.42448722355907</v>
      </c>
      <c r="N127" s="6" t="n">
        <f aca="false">(I127-Assumptions!$B$10)-(M127-Assumptions!$B$9)</f>
        <v>-0.00285002035964693</v>
      </c>
      <c r="O127" s="6" t="n">
        <f aca="false">Assumptions!$B$4*N127</f>
        <v>-0.00142501017982347</v>
      </c>
      <c r="P127" s="23" t="n">
        <f aca="false">4*L127*(1-L127)</f>
        <v>0.817580847969989</v>
      </c>
      <c r="Q127" s="6" t="n">
        <f aca="false">MAX(-(1-K127),MIN(1-K127,M127+O127+Assumptions!$B$5*P127/Assumptions!$B$22))</f>
        <v>0.423062213379246</v>
      </c>
      <c r="R127" s="6" t="n">
        <f aca="false">MAX(-(1-K127),MIN(1-K127,M127+O127+Assumptions!$B$6*P127/Assumptions!$B$22))</f>
        <v>0.474190633751692</v>
      </c>
      <c r="S127" s="6" t="n">
        <f aca="false">MAX(-(1-K127),MIN(1-K127,M127+O127+Assumptions!$B$7*P127/Assumptions!$B$22))</f>
        <v>0.493253343481229</v>
      </c>
      <c r="T127" s="10" t="n">
        <f aca="false">J127*((1-K127)+Q127)/2</f>
        <v>27589.6326892014</v>
      </c>
      <c r="U127" s="10" t="n">
        <f aca="false">J127*((1-K127)-Q127)/2</f>
        <v>11114.4135419626</v>
      </c>
      <c r="V127" s="10" t="n">
        <f aca="false">J127*((1-K127)+R127)/2</f>
        <v>28585.1741292651</v>
      </c>
      <c r="W127" s="10" t="n">
        <f aca="false">J127*((1-K127)-R127)/2</f>
        <v>10118.8721018989</v>
      </c>
      <c r="X127" s="10" t="n">
        <f aca="false">J127*((1-K127)+S127)/2</f>
        <v>28956.351594898</v>
      </c>
      <c r="Y127" s="10" t="n">
        <f aca="false">J127*((1-K127)-S127)/2</f>
        <v>9747.69463626597</v>
      </c>
      <c r="Z127" s="6" t="n">
        <f aca="false">MAX(-(1-K127),MIN(1-K127,(M127+G127)+O127+Assumptions!$B$6*P127/Assumptions!$B$22))</f>
        <v>0.542605518771209</v>
      </c>
      <c r="AA127" s="10" t="n">
        <f aca="false">B127*((1-K127)+Z127)/2</f>
        <v>4182.28527354476</v>
      </c>
      <c r="AB127" s="10" t="n">
        <f aca="false">B127*((1-K127)-Z127)/2</f>
        <v>1228.34082935429</v>
      </c>
      <c r="AC127" s="10" t="n">
        <f aca="false">J127-B127</f>
        <v>33498.7810525587</v>
      </c>
      <c r="AD127" s="10" t="n">
        <f aca="false">V127-AA127</f>
        <v>24402.8888557203</v>
      </c>
      <c r="AE127" s="10" t="n">
        <f aca="false">W127-AB127</f>
        <v>8890.5312725446</v>
      </c>
      <c r="AF127" s="6" t="n">
        <f aca="false">IF(AC127&gt;0,(AD127-AE127)/AC127,0)</f>
        <v>0.463072299820022</v>
      </c>
      <c r="AG127" s="6" t="n">
        <f aca="false">R127-M127</f>
        <v>0.0497034101926221</v>
      </c>
      <c r="AH127" s="2" t="str">
        <f aca="false">IF(V127&gt;W127,"D","R")</f>
        <v>D</v>
      </c>
    </row>
    <row r="128" customFormat="false" ht="15" hidden="false" customHeight="false" outlineLevel="0" collapsed="false">
      <c r="A128" s="2" t="s">
        <v>231</v>
      </c>
      <c r="B128" s="20" t="n">
        <v>200</v>
      </c>
      <c r="C128" s="20" t="n">
        <v>1181</v>
      </c>
      <c r="D128" s="20" t="n">
        <v>1876</v>
      </c>
      <c r="E128" s="20" t="n">
        <v>339</v>
      </c>
      <c r="F128" s="20" t="n">
        <v>1526</v>
      </c>
      <c r="G128" s="12" t="n">
        <f aca="false">(Senate!G128-Senate!H128)/Senate!C128-Senate!M128</f>
        <v>-0.00171928982508252</v>
      </c>
      <c r="H128" s="12" t="n">
        <f aca="false">Senate!M128</f>
        <v>-0.579144385026738</v>
      </c>
      <c r="I128" s="21" t="n">
        <v>-0.624794069192751</v>
      </c>
      <c r="J128" s="11" t="n">
        <f aca="false">Senate!J128</f>
        <v>1500.66229592046</v>
      </c>
      <c r="K128" s="6" t="n">
        <f aca="false">(D128-E128-F128)/D128</f>
        <v>0.005863539445629</v>
      </c>
      <c r="L128" s="6" t="n">
        <f aca="false">E128/(E128+F128)</f>
        <v>0.181769436997319</v>
      </c>
      <c r="M128" s="6" t="n">
        <f aca="false">(E128-F128)/D128</f>
        <v>-0.63272921108742</v>
      </c>
      <c r="N128" s="6" t="n">
        <f aca="false">(I128-Assumptions!$B$10)-(M128-Assumptions!$B$9)</f>
        <v>-0.0454940853753506</v>
      </c>
      <c r="O128" s="6" t="n">
        <f aca="false">Assumptions!$B$4*N128</f>
        <v>-0.0227470426876753</v>
      </c>
      <c r="P128" s="23" t="n">
        <f aca="false">4*L128*(1-L128)</f>
        <v>0.594917235083987</v>
      </c>
      <c r="Q128" s="6" t="n">
        <f aca="false">MAX(-(1-K128),MIN(1-K128,M128+O128+Assumptions!$B$5*P128/Assumptions!$B$22))</f>
        <v>-0.655476253775095</v>
      </c>
      <c r="R128" s="6" t="n">
        <f aca="false">MAX(-(1-K128),MIN(1-K128,M128+O128+Assumptions!$B$6*P128/Assumptions!$B$22))</f>
        <v>-0.618272375335781</v>
      </c>
      <c r="S128" s="6" t="n">
        <f aca="false">MAX(-(1-K128),MIN(1-K128,M128+O128+Assumptions!$B$7*P128/Assumptions!$B$22))</f>
        <v>-0.60440128895495</v>
      </c>
      <c r="T128" s="10" t="n">
        <f aca="false">J128*((1-K128)+Q128)/2</f>
        <v>254.107301721142</v>
      </c>
      <c r="U128" s="10" t="n">
        <f aca="false">J128*((1-K128)-Q128)/2</f>
        <v>1237.75580163262</v>
      </c>
      <c r="V128" s="10" t="n">
        <f aca="false">J128*((1-K128)+R128)/2</f>
        <v>282.022530539086</v>
      </c>
      <c r="W128" s="10" t="n">
        <f aca="false">J128*((1-K128)-R128)/2</f>
        <v>1209.84057281467</v>
      </c>
      <c r="X128" s="10" t="n">
        <f aca="false">J128*((1-K128)+S128)/2</f>
        <v>292.43043870667</v>
      </c>
      <c r="Y128" s="10" t="n">
        <f aca="false">J128*((1-K128)-S128)/2</f>
        <v>1199.43266464709</v>
      </c>
      <c r="Z128" s="6" t="n">
        <f aca="false">MAX(-(1-K128),MIN(1-K128,(M128+G128)+O128+Assumptions!$B$6*P128/Assumptions!$B$22))</f>
        <v>-0.619991665160864</v>
      </c>
      <c r="AA128" s="10" t="n">
        <f aca="false">B128*((1-K128)+Z128)/2</f>
        <v>37.4144795393507</v>
      </c>
      <c r="AB128" s="10" t="n">
        <f aca="false">B128*((1-K128)-Z128)/2</f>
        <v>161.412812571523</v>
      </c>
      <c r="AC128" s="10" t="n">
        <f aca="false">J128-B128</f>
        <v>1300.66229592046</v>
      </c>
      <c r="AD128" s="10" t="n">
        <f aca="false">V128-AA128</f>
        <v>244.608050999735</v>
      </c>
      <c r="AE128" s="10" t="n">
        <f aca="false">W128-AB128</f>
        <v>1048.42776024315</v>
      </c>
      <c r="AF128" s="6" t="n">
        <f aca="false">IF(AC128&gt;0,(AD128-AE128)/AC128,0)</f>
        <v>-0.618008003895096</v>
      </c>
      <c r="AG128" s="6" t="n">
        <f aca="false">R128-M128</f>
        <v>0.0144568357516391</v>
      </c>
      <c r="AH128" s="2" t="str">
        <f aca="false">IF(V128&gt;W128,"D","R")</f>
        <v>R</v>
      </c>
    </row>
    <row r="129" customFormat="false" ht="15" hidden="false" customHeight="false" outlineLevel="0" collapsed="false">
      <c r="A129" s="2" t="s">
        <v>232</v>
      </c>
      <c r="B129" s="20" t="n">
        <v>625</v>
      </c>
      <c r="C129" s="20" t="n">
        <v>2807</v>
      </c>
      <c r="D129" s="20" t="n">
        <v>5313</v>
      </c>
      <c r="E129" s="20" t="n">
        <v>1872</v>
      </c>
      <c r="F129" s="20" t="n">
        <v>3422</v>
      </c>
      <c r="G129" s="12" t="n">
        <f aca="false">(Senate!G129-Senate!H129)/Senate!C129-Senate!M129</f>
        <v>0.0681026855755597</v>
      </c>
      <c r="H129" s="12" t="n">
        <f aca="false">Senate!M129</f>
        <v>-0.225922421948912</v>
      </c>
      <c r="I129" s="21" t="n">
        <v>-0.252023121387283</v>
      </c>
      <c r="J129" s="11" t="n">
        <f aca="false">Senate!J129</f>
        <v>5576.27088474066</v>
      </c>
      <c r="K129" s="6" t="n">
        <f aca="false">(D129-E129-F129)/D129</f>
        <v>0.00357613401091662</v>
      </c>
      <c r="L129" s="6" t="n">
        <f aca="false">E129/(E129+F129)</f>
        <v>0.353607857952399</v>
      </c>
      <c r="M129" s="6" t="n">
        <f aca="false">(E129-F129)/D129</f>
        <v>-0.291737248258987</v>
      </c>
      <c r="N129" s="6" t="n">
        <f aca="false">(I129-Assumptions!$B$10)-(M129-Assumptions!$B$9)</f>
        <v>-0.0137151003983153</v>
      </c>
      <c r="O129" s="6" t="n">
        <f aca="false">Assumptions!$B$4*N129</f>
        <v>-0.00685755019915763</v>
      </c>
      <c r="P129" s="23" t="n">
        <f aca="false">4*L129*(1-L129)</f>
        <v>0.91427736298686</v>
      </c>
      <c r="Q129" s="6" t="n">
        <f aca="false">MAX(-(1-K129),MIN(1-K129,M129+O129+Assumptions!$B$5*P129/Assumptions!$B$22))</f>
        <v>-0.298594798458145</v>
      </c>
      <c r="R129" s="6" t="n">
        <f aca="false">MAX(-(1-K129),MIN(1-K129,M129+O129+Assumptions!$B$6*P129/Assumptions!$B$22))</f>
        <v>-0.241419343005794</v>
      </c>
      <c r="S129" s="6" t="n">
        <f aca="false">MAX(-(1-K129),MIN(1-K129,M129+O129+Assumptions!$B$7*P129/Assumptions!$B$22))</f>
        <v>-0.220102057961533</v>
      </c>
      <c r="T129" s="10" t="n">
        <f aca="false">J129*((1-K129)+Q129)/2</f>
        <v>1945.64195589925</v>
      </c>
      <c r="U129" s="10" t="n">
        <f aca="false">J129*((1-K129)-Q129)/2</f>
        <v>3610.68743687641</v>
      </c>
      <c r="V129" s="10" t="n">
        <f aca="false">J129*((1-K129)+R129)/2</f>
        <v>2105.05486967961</v>
      </c>
      <c r="W129" s="10" t="n">
        <f aca="false">J129*((1-K129)-R129)/2</f>
        <v>3451.27452309604</v>
      </c>
      <c r="X129" s="10" t="n">
        <f aca="false">J129*((1-K129)+S129)/2</f>
        <v>2164.49034764663</v>
      </c>
      <c r="Y129" s="10" t="n">
        <f aca="false">J129*((1-K129)-S129)/2</f>
        <v>3391.83904512903</v>
      </c>
      <c r="Z129" s="6" t="n">
        <f aca="false">MAX(-(1-K129),MIN(1-K129,(M129+G129)+O129+Assumptions!$B$6*P129/Assumptions!$B$22))</f>
        <v>-0.173316657430235</v>
      </c>
      <c r="AA129" s="10" t="n">
        <f aca="false">B129*((1-K129)+Z129)/2</f>
        <v>257.22100267464</v>
      </c>
      <c r="AB129" s="10" t="n">
        <f aca="false">B129*((1-K129)-Z129)/2</f>
        <v>365.543913568537</v>
      </c>
      <c r="AC129" s="10" t="n">
        <f aca="false">J129-B129</f>
        <v>4951.27088474066</v>
      </c>
      <c r="AD129" s="10" t="n">
        <f aca="false">V129-AA129</f>
        <v>1847.83386700497</v>
      </c>
      <c r="AE129" s="10" t="n">
        <f aca="false">W129-AB129</f>
        <v>3085.73060952751</v>
      </c>
      <c r="AF129" s="6" t="n">
        <f aca="false">IF(AC129&gt;0,(AD129-AE129)/AC129,0)</f>
        <v>-0.250015959808948</v>
      </c>
      <c r="AG129" s="6" t="n">
        <f aca="false">R129-M129</f>
        <v>0.050317905253193</v>
      </c>
      <c r="AH129" s="2" t="str">
        <f aca="false">IF(V129&gt;W129,"D","R")</f>
        <v>R</v>
      </c>
    </row>
    <row r="130" customFormat="false" ht="15" hidden="false" customHeight="false" outlineLevel="0" collapsed="false">
      <c r="A130" s="2" t="s">
        <v>233</v>
      </c>
      <c r="B130" s="20" t="n">
        <v>149</v>
      </c>
      <c r="C130" s="20" t="n">
        <v>1267</v>
      </c>
      <c r="D130" s="20" t="n">
        <v>3045</v>
      </c>
      <c r="E130" s="20" t="n">
        <v>773</v>
      </c>
      <c r="F130" s="20" t="n">
        <v>2255</v>
      </c>
      <c r="G130" s="12" t="n">
        <f aca="false">(Senate!G130-Senate!H130)/Senate!C130-Senate!M130</f>
        <v>0.106814605519745</v>
      </c>
      <c r="H130" s="12" t="n">
        <f aca="false">Senate!M130</f>
        <v>-0.438306318226927</v>
      </c>
      <c r="I130" s="21" t="n">
        <v>-0.404292488145745</v>
      </c>
      <c r="J130" s="11" t="n">
        <f aca="false">Senate!J130</f>
        <v>1684.6475983399</v>
      </c>
      <c r="K130" s="6" t="n">
        <f aca="false">(D130-E130-F130)/D130</f>
        <v>0.00558292282430214</v>
      </c>
      <c r="L130" s="6" t="n">
        <f aca="false">E130/(E130+F130)</f>
        <v>0.255284015852048</v>
      </c>
      <c r="M130" s="6" t="n">
        <f aca="false">(E130-F130)/D130</f>
        <v>-0.486699507389163</v>
      </c>
      <c r="N130" s="6" t="n">
        <f aca="false">(I130-Assumptions!$B$10)-(M130-Assumptions!$B$9)</f>
        <v>0.0289777919733982</v>
      </c>
      <c r="O130" s="6" t="n">
        <f aca="false">Assumptions!$B$4*N130</f>
        <v>0.0144888959866991</v>
      </c>
      <c r="P130" s="23" t="n">
        <f aca="false">4*L130*(1-L130)</f>
        <v>0.760456348409996</v>
      </c>
      <c r="Q130" s="6" t="n">
        <f aca="false">MAX(-(1-K130),MIN(1-K130,M130+O130+Assumptions!$B$5*P130/Assumptions!$B$22))</f>
        <v>-0.472210611402463</v>
      </c>
      <c r="R130" s="6" t="n">
        <f aca="false">MAX(-(1-K130),MIN(1-K130,M130+O130+Assumptions!$B$6*P130/Assumptions!$B$22))</f>
        <v>-0.424654541623015</v>
      </c>
      <c r="S130" s="6" t="n">
        <f aca="false">MAX(-(1-K130),MIN(1-K130,M130+O130+Assumptions!$B$7*P130/Assumptions!$B$22))</f>
        <v>-0.406923746353389</v>
      </c>
      <c r="T130" s="10" t="n">
        <f aca="false">J130*((1-K130)+Q130)/2</f>
        <v>439.866934201224</v>
      </c>
      <c r="U130" s="10" t="n">
        <f aca="false">J130*((1-K130)-Q130)/2</f>
        <v>1235.375406611</v>
      </c>
      <c r="V130" s="10" t="n">
        <f aca="false">J130*((1-K130)+R130)/2</f>
        <v>479.92454357144</v>
      </c>
      <c r="W130" s="10" t="n">
        <f aca="false">J130*((1-K130)-R130)/2</f>
        <v>1195.31779724078</v>
      </c>
      <c r="X130" s="10" t="n">
        <f aca="false">J130*((1-K130)+S130)/2</f>
        <v>494.859614405256</v>
      </c>
      <c r="Y130" s="10" t="n">
        <f aca="false">J130*((1-K130)-S130)/2</f>
        <v>1180.38272640697</v>
      </c>
      <c r="Z130" s="6" t="n">
        <f aca="false">MAX(-(1-K130),MIN(1-K130,(M130+G130)+O130+Assumptions!$B$6*P130/Assumptions!$B$22))</f>
        <v>-0.317839936103271</v>
      </c>
      <c r="AA130" s="10" t="n">
        <f aca="false">B130*((1-K130)+Z130)/2</f>
        <v>50.4049970098958</v>
      </c>
      <c r="AB130" s="10" t="n">
        <f aca="false">B130*((1-K130)-Z130)/2</f>
        <v>97.7631474892832</v>
      </c>
      <c r="AC130" s="10" t="n">
        <f aca="false">J130-B130</f>
        <v>1535.6475983399</v>
      </c>
      <c r="AD130" s="10" t="n">
        <f aca="false">V130-AA130</f>
        <v>429.519546561544</v>
      </c>
      <c r="AE130" s="10" t="n">
        <f aca="false">W130-AB130</f>
        <v>1097.5546497515</v>
      </c>
      <c r="AF130" s="6" t="n">
        <f aca="false">IF(AC130&gt;0,(AD130-AE130)/AC130,0)</f>
        <v>-0.435018492466716</v>
      </c>
      <c r="AG130" s="6" t="n">
        <f aca="false">R130-M130</f>
        <v>0.0620449657661473</v>
      </c>
      <c r="AH130" s="2" t="str">
        <f aca="false">IF(V130&gt;W130,"D","R")</f>
        <v>R</v>
      </c>
    </row>
    <row r="131" customFormat="false" ht="15" hidden="false" customHeight="false" outlineLevel="0" collapsed="false">
      <c r="A131" s="2" t="s">
        <v>234</v>
      </c>
      <c r="B131" s="20" t="n">
        <v>4026</v>
      </c>
      <c r="C131" s="20" t="n">
        <v>13463</v>
      </c>
      <c r="D131" s="20" t="n">
        <v>24395</v>
      </c>
      <c r="E131" s="20" t="n">
        <v>9146</v>
      </c>
      <c r="F131" s="20" t="n">
        <v>15090</v>
      </c>
      <c r="G131" s="12" t="n">
        <f aca="false">(Senate!G131-Senate!H131)/Senate!C131-Senate!M131</f>
        <v>0.0320402070655881</v>
      </c>
      <c r="H131" s="12" t="n">
        <f aca="false">Senate!M131</f>
        <v>-0.1733162970901</v>
      </c>
      <c r="I131" s="21" t="n">
        <v>-0.166626309098614</v>
      </c>
      <c r="J131" s="11" t="n">
        <f aca="false">Senate!J131</f>
        <v>34381.1017478976</v>
      </c>
      <c r="K131" s="6" t="n">
        <f aca="false">(D131-E131-F131)/D131</f>
        <v>0.00651772904283665</v>
      </c>
      <c r="L131" s="6" t="n">
        <f aca="false">E131/(E131+F131)</f>
        <v>0.377372503713484</v>
      </c>
      <c r="M131" s="6" t="n">
        <f aca="false">(E131-F131)/D131</f>
        <v>-0.243656486985038</v>
      </c>
      <c r="N131" s="6" t="n">
        <f aca="false">(I131-Assumptions!$B$10)-(M131-Assumptions!$B$9)</f>
        <v>0.0236009506164048</v>
      </c>
      <c r="O131" s="6" t="n">
        <f aca="false">Assumptions!$B$4*N131</f>
        <v>0.0118004753082024</v>
      </c>
      <c r="P131" s="23" t="n">
        <f aca="false">4*L131*(1-L131)</f>
        <v>0.939849988618002</v>
      </c>
      <c r="Q131" s="6" t="n">
        <f aca="false">MAX(-(1-K131),MIN(1-K131,M131+O131+Assumptions!$B$5*P131/Assumptions!$B$22))</f>
        <v>-0.231856011676836</v>
      </c>
      <c r="R131" s="6" t="n">
        <f aca="false">MAX(-(1-K131),MIN(1-K131,M131+O131+Assumptions!$B$6*P131/Assumptions!$B$22))</f>
        <v>-0.173081340738282</v>
      </c>
      <c r="S131" s="6" t="n">
        <f aca="false">MAX(-(1-K131),MIN(1-K131,M131+O131+Assumptions!$B$7*P131/Assumptions!$B$22))</f>
        <v>-0.151167804521261</v>
      </c>
      <c r="T131" s="10" t="n">
        <f aca="false">J131*((1-K131)+Q131)/2</f>
        <v>13092.7749570938</v>
      </c>
      <c r="U131" s="10" t="n">
        <f aca="false">J131*((1-K131)-Q131)/2</f>
        <v>21064.2400854168</v>
      </c>
      <c r="V131" s="10" t="n">
        <f aca="false">J131*((1-K131)+R131)/2</f>
        <v>14103.1439279626</v>
      </c>
      <c r="W131" s="10" t="n">
        <f aca="false">J131*((1-K131)-R131)/2</f>
        <v>20053.871114548</v>
      </c>
      <c r="X131" s="10" t="n">
        <f aca="false">J131*((1-K131)+S131)/2</f>
        <v>14479.8496871294</v>
      </c>
      <c r="Y131" s="10" t="n">
        <f aca="false">J131*((1-K131)-S131)/2</f>
        <v>19677.1653553812</v>
      </c>
      <c r="Z131" s="6" t="n">
        <f aca="false">MAX(-(1-K131),MIN(1-K131,(M131+G131)+O131+Assumptions!$B$6*P131/Assumptions!$B$22))</f>
        <v>-0.141041133672694</v>
      </c>
      <c r="AA131" s="10" t="n">
        <f aca="false">B131*((1-K131)+Z131)/2</f>
        <v>1715.96400935364</v>
      </c>
      <c r="AB131" s="10" t="n">
        <f aca="false">B131*((1-K131)-Z131)/2</f>
        <v>2283.7956135199</v>
      </c>
      <c r="AC131" s="10" t="n">
        <f aca="false">J131-B131</f>
        <v>30355.1017478976</v>
      </c>
      <c r="AD131" s="10" t="n">
        <f aca="false">V131-AA131</f>
        <v>12387.179918609</v>
      </c>
      <c r="AE131" s="10" t="n">
        <f aca="false">W131-AB131</f>
        <v>17770.0755010281</v>
      </c>
      <c r="AF131" s="6" t="n">
        <f aca="false">IF(AC131&gt;0,(AD131-AE131)/AC131,0)</f>
        <v>-0.177330836415067</v>
      </c>
      <c r="AG131" s="6" t="n">
        <f aca="false">R131-M131</f>
        <v>0.0705751462467555</v>
      </c>
      <c r="AH131" s="2" t="str">
        <f aca="false">IF(V131&gt;W131,"D","R")</f>
        <v>R</v>
      </c>
    </row>
    <row r="132" customFormat="false" ht="15" hidden="false" customHeight="false" outlineLevel="0" collapsed="false">
      <c r="A132" s="2" t="s">
        <v>235</v>
      </c>
      <c r="B132" s="20" t="n">
        <v>1292</v>
      </c>
      <c r="C132" s="20" t="n">
        <v>6508</v>
      </c>
      <c r="D132" s="20" t="n">
        <v>9400</v>
      </c>
      <c r="E132" s="20" t="n">
        <v>1501</v>
      </c>
      <c r="F132" s="20" t="n">
        <v>7818</v>
      </c>
      <c r="G132" s="12" t="n">
        <f aca="false">(Senate!G132-Senate!H132)/Senate!C132-Senate!M132</f>
        <v>-0.0157794730266621</v>
      </c>
      <c r="H132" s="12" t="n">
        <f aca="false">Senate!M132</f>
        <v>-0.601307189542484</v>
      </c>
      <c r="I132" s="21" t="n">
        <v>-0.628139552637606</v>
      </c>
      <c r="J132" s="11" t="n">
        <f aca="false">Senate!J132</f>
        <v>8780.06036269763</v>
      </c>
      <c r="K132" s="6" t="n">
        <f aca="false">(D132-E132-F132)/D132</f>
        <v>0.00861702127659575</v>
      </c>
      <c r="L132" s="6" t="n">
        <f aca="false">E132/(E132+F132)</f>
        <v>0.161068784204314</v>
      </c>
      <c r="M132" s="6" t="n">
        <f aca="false">(E132-F132)/D132</f>
        <v>-0.672021276595745</v>
      </c>
      <c r="N132" s="6" t="n">
        <f aca="false">(I132-Assumptions!$B$10)-(M132-Assumptions!$B$9)</f>
        <v>-0.00954750331188059</v>
      </c>
      <c r="O132" s="6" t="n">
        <f aca="false">Assumptions!$B$4*N132</f>
        <v>-0.0047737516559403</v>
      </c>
      <c r="P132" s="23" t="n">
        <f aca="false">4*L132*(1-L132)</f>
        <v>0.540502523837032</v>
      </c>
      <c r="Q132" s="6" t="n">
        <f aca="false">MAX(-(1-K132),MIN(1-K132,M132+O132+Assumptions!$B$5*P132/Assumptions!$B$22))</f>
        <v>-0.676795028251685</v>
      </c>
      <c r="R132" s="6" t="n">
        <f aca="false">MAX(-(1-K132),MIN(1-K132,M132+O132+Assumptions!$B$6*P132/Assumptions!$B$22))</f>
        <v>-0.642994040472038</v>
      </c>
      <c r="S132" s="6" t="n">
        <f aca="false">MAX(-(1-K132),MIN(1-K132,M132+O132+Assumptions!$B$7*P132/Assumptions!$B$22))</f>
        <v>-0.630391687144449</v>
      </c>
      <c r="T132" s="10" t="n">
        <f aca="false">J132*((1-K132)+Q132)/2</f>
        <v>1381.05059725951</v>
      </c>
      <c r="U132" s="10" t="n">
        <f aca="false">J132*((1-K132)-Q132)/2</f>
        <v>7323.35179848296</v>
      </c>
      <c r="V132" s="10" t="n">
        <f aca="false">J132*((1-K132)+R132)/2</f>
        <v>1529.43795377157</v>
      </c>
      <c r="W132" s="10" t="n">
        <f aca="false">J132*((1-K132)-R132)/2</f>
        <v>7174.9644419709</v>
      </c>
      <c r="X132" s="10" t="n">
        <f aca="false">J132*((1-K132)+S132)/2</f>
        <v>1584.76266523571</v>
      </c>
      <c r="Y132" s="10" t="n">
        <f aca="false">J132*((1-K132)-S132)/2</f>
        <v>7119.63973050676</v>
      </c>
      <c r="Z132" s="6" t="n">
        <f aca="false">MAX(-(1-K132),MIN(1-K132,(M132+G132)+O132+Assumptions!$B$6*P132/Assumptions!$B$22))</f>
        <v>-0.6587735134987</v>
      </c>
      <c r="AA132" s="10" t="n">
        <f aca="false">B132*((1-K132)+Z132)/2</f>
        <v>214.865714535159</v>
      </c>
      <c r="AB132" s="10" t="n">
        <f aca="false">B132*((1-K132)-Z132)/2</f>
        <v>1066.00109397548</v>
      </c>
      <c r="AC132" s="10" t="n">
        <f aca="false">J132-B132</f>
        <v>7488.06036269763</v>
      </c>
      <c r="AD132" s="10" t="n">
        <f aca="false">V132-AA132</f>
        <v>1314.57223923641</v>
      </c>
      <c r="AE132" s="10" t="n">
        <f aca="false">W132-AB132</f>
        <v>6108.96334799542</v>
      </c>
      <c r="AF132" s="6" t="n">
        <f aca="false">IF(AC132&gt;0,(AD132-AE132)/AC132,0)</f>
        <v>-0.640271428986157</v>
      </c>
      <c r="AG132" s="6" t="n">
        <f aca="false">R132-M132</f>
        <v>0.0290272361237073</v>
      </c>
      <c r="AH132" s="2" t="str">
        <f aca="false">IF(V132&gt;W132,"D","R")</f>
        <v>R</v>
      </c>
    </row>
    <row r="133" customFormat="false" ht="15" hidden="false" customHeight="false" outlineLevel="0" collapsed="false">
      <c r="A133" s="2" t="s">
        <v>236</v>
      </c>
      <c r="B133" s="20" t="n">
        <v>142</v>
      </c>
      <c r="C133" s="20" t="n">
        <v>741</v>
      </c>
      <c r="D133" s="20" t="n">
        <v>1573</v>
      </c>
      <c r="E133" s="20" t="n">
        <v>895</v>
      </c>
      <c r="F133" s="20" t="n">
        <v>673</v>
      </c>
      <c r="G133" s="12" t="n">
        <f aca="false">(Senate!G133-Senate!H133)/Senate!C133-Senate!M133</f>
        <v>-0.0478544060312777</v>
      </c>
      <c r="H133" s="12" t="n">
        <f aca="false">Senate!M133</f>
        <v>0.177409061901723</v>
      </c>
      <c r="I133" s="21" t="n">
        <v>0.162721893491124</v>
      </c>
      <c r="J133" s="11" t="n">
        <f aca="false">Senate!J133</f>
        <v>1422.98525300093</v>
      </c>
      <c r="K133" s="6" t="n">
        <f aca="false">(D133-E133-F133)/D133</f>
        <v>0.00317863954227591</v>
      </c>
      <c r="L133" s="6" t="n">
        <f aca="false">E133/(E133+F133)</f>
        <v>0.570790816326531</v>
      </c>
      <c r="M133" s="6" t="n">
        <f aca="false">(E133-F133)/D133</f>
        <v>0.14113159567705</v>
      </c>
      <c r="N133" s="6" t="n">
        <f aca="false">(I133-Assumptions!$B$10)-(M133-Assumptions!$B$9)</f>
        <v>-0.0318389294559454</v>
      </c>
      <c r="O133" s="6" t="n">
        <f aca="false">Assumptions!$B$4*N133</f>
        <v>-0.0159194647279727</v>
      </c>
      <c r="P133" s="23" t="n">
        <f aca="false">4*L133*(1-L133)</f>
        <v>0.979954641295294</v>
      </c>
      <c r="Q133" s="6" t="n">
        <f aca="false">MAX(-(1-K133),MIN(1-K133,M133+O133+Assumptions!$B$5*P133/Assumptions!$B$22))</f>
        <v>0.125212130949078</v>
      </c>
      <c r="R133" s="6" t="n">
        <f aca="false">MAX(-(1-K133),MIN(1-K133,M133+O133+Assumptions!$B$6*P133/Assumptions!$B$22))</f>
        <v>0.186494795495929</v>
      </c>
      <c r="S133" s="6" t="n">
        <f aca="false">MAX(-(1-K133),MIN(1-K133,M133+O133+Assumptions!$B$7*P133/Assumptions!$B$22))</f>
        <v>0.209343411533728</v>
      </c>
      <c r="T133" s="10" t="n">
        <f aca="false">J133*((1-K133)+Q133)/2</f>
        <v>798.31855582251</v>
      </c>
      <c r="U133" s="10" t="n">
        <f aca="false">J133*((1-K133)-Q133)/2</f>
        <v>620.143539985152</v>
      </c>
      <c r="V133" s="10" t="n">
        <f aca="false">J133*((1-K133)+R133)/2</f>
        <v>841.920719779896</v>
      </c>
      <c r="W133" s="10" t="n">
        <f aca="false">J133*((1-K133)-R133)/2</f>
        <v>576.541376027766</v>
      </c>
      <c r="X133" s="10" t="n">
        <f aca="false">J133*((1-K133)+S133)/2</f>
        <v>858.177341616531</v>
      </c>
      <c r="Y133" s="10" t="n">
        <f aca="false">J133*((1-K133)-S133)/2</f>
        <v>560.284754191132</v>
      </c>
      <c r="Z133" s="6" t="n">
        <f aca="false">MAX(-(1-K133),MIN(1-K133,(M133+G133)+O133+Assumptions!$B$6*P133/Assumptions!$B$22))</f>
        <v>0.138640389464651</v>
      </c>
      <c r="AA133" s="10" t="n">
        <f aca="false">B133*((1-K133)+Z133)/2</f>
        <v>80.6177842444886</v>
      </c>
      <c r="AB133" s="10" t="n">
        <f aca="false">B133*((1-K133)-Z133)/2</f>
        <v>60.9308489405082</v>
      </c>
      <c r="AC133" s="10" t="n">
        <f aca="false">J133-B133</f>
        <v>1280.98525300093</v>
      </c>
      <c r="AD133" s="10" t="n">
        <f aca="false">V133-AA133</f>
        <v>761.302935535408</v>
      </c>
      <c r="AE133" s="10" t="n">
        <f aca="false">W133-AB133</f>
        <v>515.610527087258</v>
      </c>
      <c r="AF133" s="6" t="n">
        <f aca="false">IF(AC133&gt;0,(AD133-AE133)/AC133,0)</f>
        <v>0.191799560434106</v>
      </c>
      <c r="AG133" s="6" t="n">
        <f aca="false">R133-M133</f>
        <v>0.0453631998188784</v>
      </c>
      <c r="AH133" s="2" t="str">
        <f aca="false">IF(V133&gt;W133,"D","R")</f>
        <v>D</v>
      </c>
    </row>
    <row r="134" customFormat="false" ht="15" hidden="false" customHeight="false" outlineLevel="0" collapsed="false">
      <c r="A134" s="2" t="s">
        <v>237</v>
      </c>
      <c r="B134" s="20" t="n">
        <v>1203</v>
      </c>
      <c r="C134" s="20" t="n">
        <v>5401</v>
      </c>
      <c r="D134" s="20" t="n">
        <v>9605</v>
      </c>
      <c r="E134" s="20" t="n">
        <v>4650</v>
      </c>
      <c r="F134" s="20" t="n">
        <v>4921</v>
      </c>
      <c r="G134" s="12" t="n">
        <f aca="false">(Senate!G134-Senate!H134)/Senate!C134-Senate!M134</f>
        <v>0.0586208615971913</v>
      </c>
      <c r="H134" s="12" t="n">
        <f aca="false">Senate!M134</f>
        <v>0.0317327766179541</v>
      </c>
      <c r="I134" s="21" t="n">
        <v>0.0221595153124741</v>
      </c>
      <c r="J134" s="11" t="n">
        <f aca="false">Senate!J134</f>
        <v>10111.5614522594</v>
      </c>
      <c r="K134" s="6" t="n">
        <f aca="false">(D134-E134-F134)/D134</f>
        <v>0.00353982300884956</v>
      </c>
      <c r="L134" s="6" t="n">
        <f aca="false">E134/(E134+F134)</f>
        <v>0.485842649670881</v>
      </c>
      <c r="M134" s="6" t="n">
        <f aca="false">(E134-F134)/D134</f>
        <v>-0.0282144716293597</v>
      </c>
      <c r="N134" s="6" t="n">
        <f aca="false">(I134-Assumptions!$B$10)-(M134-Assumptions!$B$9)</f>
        <v>-0.00305524032818565</v>
      </c>
      <c r="O134" s="6" t="n">
        <f aca="false">Assumptions!$B$4*N134</f>
        <v>-0.00152762016409282</v>
      </c>
      <c r="P134" s="23" t="n">
        <f aca="false">4*L134*(1-L134)</f>
        <v>0.999198277726635</v>
      </c>
      <c r="Q134" s="6" t="n">
        <f aca="false">MAX(-(1-K134),MIN(1-K134,M134+O134+Assumptions!$B$5*P134/Assumptions!$B$22))</f>
        <v>-0.0297420917934525</v>
      </c>
      <c r="R134" s="6" t="n">
        <f aca="false">MAX(-(1-K134),MIN(1-K134,M134+O134+Assumptions!$B$6*P134/Assumptions!$B$22))</f>
        <v>0.0327439971430464</v>
      </c>
      <c r="S134" s="6" t="n">
        <f aca="false">MAX(-(1-K134),MIN(1-K134,M134+O134+Assumptions!$B$7*P134/Assumptions!$B$22))</f>
        <v>0.0560412976826198</v>
      </c>
      <c r="T134" s="10" t="n">
        <f aca="false">J134*((1-K134)+Q134)/2</f>
        <v>4887.51466274351</v>
      </c>
      <c r="U134" s="10" t="n">
        <f aca="false">J134*((1-K134)-Q134)/2</f>
        <v>5188.25365163174</v>
      </c>
      <c r="V134" s="10" t="n">
        <f aca="false">J134*((1-K134)+R134)/2</f>
        <v>5203.43062683988</v>
      </c>
      <c r="W134" s="10" t="n">
        <f aca="false">J134*((1-K134)-R134)/2</f>
        <v>4872.33768753537</v>
      </c>
      <c r="X134" s="10" t="n">
        <f aca="false">J134*((1-K134)+S134)/2</f>
        <v>5321.21666987871</v>
      </c>
      <c r="Y134" s="10" t="n">
        <f aca="false">J134*((1-K134)-S134)/2</f>
        <v>4754.55164449654</v>
      </c>
      <c r="Z134" s="6" t="n">
        <f aca="false">MAX(-(1-K134),MIN(1-K134,(M134+G134)+O134+Assumptions!$B$6*P134/Assumptions!$B$22))</f>
        <v>0.0913648587402377</v>
      </c>
      <c r="AA134" s="10" t="n">
        <f aca="false">B134*((1-K134)+Z134)/2</f>
        <v>654.32675899243</v>
      </c>
      <c r="AB134" s="10" t="n">
        <f aca="false">B134*((1-K134)-Z134)/2</f>
        <v>544.414833927924</v>
      </c>
      <c r="AC134" s="10" t="n">
        <f aca="false">J134-B134</f>
        <v>8908.56145225935</v>
      </c>
      <c r="AD134" s="10" t="n">
        <f aca="false">V134-AA134</f>
        <v>4549.10386784745</v>
      </c>
      <c r="AE134" s="10" t="n">
        <f aca="false">W134-AB134</f>
        <v>4327.92285360744</v>
      </c>
      <c r="AF134" s="6" t="n">
        <f aca="false">IF(AC134&gt;0,(AD134-AE134)/AC134,0)</f>
        <v>0.0248279158678215</v>
      </c>
      <c r="AG134" s="6" t="n">
        <f aca="false">R134-M134</f>
        <v>0.0609584687724061</v>
      </c>
      <c r="AH134" s="2" t="str">
        <f aca="false">IF(V134&gt;W134,"D","R")</f>
        <v>D</v>
      </c>
    </row>
    <row r="135" customFormat="false" ht="15" hidden="false" customHeight="false" outlineLevel="0" collapsed="false">
      <c r="A135" s="2" t="s">
        <v>238</v>
      </c>
      <c r="B135" s="20" t="n">
        <v>251</v>
      </c>
      <c r="C135" s="20" t="n">
        <v>1160</v>
      </c>
      <c r="D135" s="20" t="n">
        <v>2864</v>
      </c>
      <c r="E135" s="20" t="n">
        <v>1628</v>
      </c>
      <c r="F135" s="20" t="n">
        <v>1214</v>
      </c>
      <c r="G135" s="12" t="n">
        <f aca="false">(Senate!G135-Senate!H135)/Senate!C135-Senate!M135</f>
        <v>0.0111366964815241</v>
      </c>
      <c r="H135" s="12" t="n">
        <f aca="false">Senate!M135</f>
        <v>0.2000702000702</v>
      </c>
      <c r="I135" s="21" t="n">
        <v>0.119857946137911</v>
      </c>
      <c r="J135" s="11" t="n">
        <f aca="false">Senate!J135</f>
        <v>2921.25486018958</v>
      </c>
      <c r="K135" s="6" t="n">
        <f aca="false">(D135-E135-F135)/D135</f>
        <v>0.00768156424581006</v>
      </c>
      <c r="L135" s="6" t="n">
        <f aca="false">E135/(E135+F135)</f>
        <v>0.57283603096411</v>
      </c>
      <c r="M135" s="6" t="n">
        <f aca="false">(E135-F135)/D135</f>
        <v>0.144553072625698</v>
      </c>
      <c r="N135" s="6" t="n">
        <f aca="false">(I135-Assumptions!$B$10)-(M135-Assumptions!$B$9)</f>
        <v>-0.0781243537578072</v>
      </c>
      <c r="O135" s="6" t="n">
        <f aca="false">Assumptions!$B$4*N135</f>
        <v>-0.0390621768789036</v>
      </c>
      <c r="P135" s="23" t="n">
        <f aca="false">4*L135*(1-L135)</f>
        <v>0.978779650373581</v>
      </c>
      <c r="Q135" s="6" t="n">
        <f aca="false">MAX(-(1-K135),MIN(1-K135,M135+O135+Assumptions!$B$5*P135/Assumptions!$B$22))</f>
        <v>0.105490895746795</v>
      </c>
      <c r="R135" s="6" t="n">
        <f aca="false">MAX(-(1-K135),MIN(1-K135,M135+O135+Assumptions!$B$6*P135/Assumptions!$B$22))</f>
        <v>0.166700080796262</v>
      </c>
      <c r="S135" s="6" t="n">
        <f aca="false">MAX(-(1-K135),MIN(1-K135,M135+O135+Assumptions!$B$7*P135/Assumptions!$B$22))</f>
        <v>0.189521300753379</v>
      </c>
      <c r="T135" s="10" t="n">
        <f aca="false">J135*((1-K135)+Q135)/2</f>
        <v>1603.49042260436</v>
      </c>
      <c r="U135" s="10" t="n">
        <f aca="false">J135*((1-K135)-Q135)/2</f>
        <v>1295.32463069829</v>
      </c>
      <c r="V135" s="10" t="n">
        <f aca="false">J135*((1-K135)+R135)/2</f>
        <v>1692.89423726136</v>
      </c>
      <c r="W135" s="10" t="n">
        <f aca="false">J135*((1-K135)-R135)/2</f>
        <v>1205.92081604129</v>
      </c>
      <c r="X135" s="10" t="n">
        <f aca="false">J135*((1-K135)+S135)/2</f>
        <v>1726.22753711896</v>
      </c>
      <c r="Y135" s="10" t="n">
        <f aca="false">J135*((1-K135)-S135)/2</f>
        <v>1172.5875161837</v>
      </c>
      <c r="Z135" s="6" t="n">
        <f aca="false">MAX(-(1-K135),MIN(1-K135,(M135+G135)+O135+Assumptions!$B$6*P135/Assumptions!$B$22))</f>
        <v>0.177836777277786</v>
      </c>
      <c r="AA135" s="10" t="n">
        <f aca="false">B135*((1-K135)+Z135)/2</f>
        <v>146.854479235513</v>
      </c>
      <c r="AB135" s="10" t="n">
        <f aca="false">B135*((1-K135)-Z135)/2</f>
        <v>102.217448138789</v>
      </c>
      <c r="AC135" s="10" t="n">
        <f aca="false">J135-B135</f>
        <v>2670.25486018958</v>
      </c>
      <c r="AD135" s="10" t="n">
        <f aca="false">V135-AA135</f>
        <v>1546.03975802585</v>
      </c>
      <c r="AE135" s="10" t="n">
        <f aca="false">W135-AB135</f>
        <v>1103.7033679025</v>
      </c>
      <c r="AF135" s="6" t="n">
        <f aca="false">IF(AC135&gt;0,(AD135-AE135)/AC135,0)</f>
        <v>0.165653247829665</v>
      </c>
      <c r="AG135" s="6" t="n">
        <f aca="false">R135-M135</f>
        <v>0.022147008170564</v>
      </c>
      <c r="AH135" s="2" t="str">
        <f aca="false">IF(V135&gt;W135,"D","R")</f>
        <v>D</v>
      </c>
    </row>
    <row r="136" customFormat="false" ht="15" hidden="false" customHeight="false" outlineLevel="0" collapsed="false">
      <c r="A136" s="2" t="s">
        <v>239</v>
      </c>
      <c r="B136" s="20" t="n">
        <v>100</v>
      </c>
      <c r="C136" s="20" t="n">
        <v>407</v>
      </c>
      <c r="D136" s="20" t="n">
        <v>807</v>
      </c>
      <c r="E136" s="20" t="n">
        <v>477</v>
      </c>
      <c r="F136" s="20" t="n">
        <v>327</v>
      </c>
      <c r="G136" s="12" t="n">
        <f aca="false">(Senate!G136-Senate!H136)/Senate!C136-Senate!M136</f>
        <v>-0.0377028106011795</v>
      </c>
      <c r="H136" s="12" t="n">
        <f aca="false">Senate!M136</f>
        <v>0.217063989962359</v>
      </c>
      <c r="I136" s="21" t="n">
        <v>0.149321266968326</v>
      </c>
      <c r="J136" s="11" t="n">
        <f aca="false">Senate!J136</f>
        <v>927.95128741095</v>
      </c>
      <c r="K136" s="6" t="n">
        <f aca="false">(D136-E136-F136)/D136</f>
        <v>0.00371747211895911</v>
      </c>
      <c r="L136" s="6" t="n">
        <f aca="false">E136/(E136+F136)</f>
        <v>0.593283582089552</v>
      </c>
      <c r="M136" s="6" t="n">
        <f aca="false">(E136-F136)/D136</f>
        <v>0.185873605947955</v>
      </c>
      <c r="N136" s="6" t="n">
        <f aca="false">(I136-Assumptions!$B$10)-(M136-Assumptions!$B$9)</f>
        <v>-0.089981566249649</v>
      </c>
      <c r="O136" s="6" t="n">
        <f aca="false">Assumptions!$B$4*N136</f>
        <v>-0.0449907831248245</v>
      </c>
      <c r="P136" s="23" t="n">
        <f aca="false">4*L136*(1-L136)</f>
        <v>0.965192693250167</v>
      </c>
      <c r="Q136" s="6" t="n">
        <f aca="false">MAX(-(1-K136),MIN(1-K136,M136+O136+Assumptions!$B$5*P136/Assumptions!$B$22))</f>
        <v>0.140882822823131</v>
      </c>
      <c r="R136" s="6" t="n">
        <f aca="false">MAX(-(1-K136),MIN(1-K136,M136+O136+Assumptions!$B$6*P136/Assumptions!$B$22))</f>
        <v>0.201242330856419</v>
      </c>
      <c r="S136" s="6" t="n">
        <f aca="false">MAX(-(1-K136),MIN(1-K136,M136+O136+Assumptions!$B$7*P136/Assumptions!$B$22))</f>
        <v>0.223746757409686</v>
      </c>
      <c r="T136" s="10" t="n">
        <f aca="false">J136*((1-K136)+Q136)/2</f>
        <v>527.617025592531</v>
      </c>
      <c r="U136" s="10" t="n">
        <f aca="false">J136*((1-K136)-Q136)/2</f>
        <v>396.884628779717</v>
      </c>
      <c r="V136" s="10" t="n">
        <f aca="false">J136*((1-K136)+R136)/2</f>
        <v>555.622367186021</v>
      </c>
      <c r="W136" s="10" t="n">
        <f aca="false">J136*((1-K136)-R136)/2</f>
        <v>368.879287186227</v>
      </c>
      <c r="X136" s="10" t="n">
        <f aca="false">J136*((1-K136)+S136)/2</f>
        <v>566.063872982296</v>
      </c>
      <c r="Y136" s="10" t="n">
        <f aca="false">J136*((1-K136)-S136)/2</f>
        <v>358.437781389952</v>
      </c>
      <c r="Z136" s="6" t="n">
        <f aca="false">MAX(-(1-K136),MIN(1-K136,(M136+G136)+O136+Assumptions!$B$6*P136/Assumptions!$B$22))</f>
        <v>0.16353952025524</v>
      </c>
      <c r="AA136" s="10" t="n">
        <f aca="false">B136*((1-K136)+Z136)/2</f>
        <v>57.991102406814</v>
      </c>
      <c r="AB136" s="10" t="n">
        <f aca="false">B136*((1-K136)-Z136)/2</f>
        <v>41.6371503812901</v>
      </c>
      <c r="AC136" s="10" t="n">
        <f aca="false">J136-B136</f>
        <v>827.95128741095</v>
      </c>
      <c r="AD136" s="10" t="n">
        <f aca="false">V136-AA136</f>
        <v>497.631264779207</v>
      </c>
      <c r="AE136" s="10" t="n">
        <f aca="false">W136-AB136</f>
        <v>327.242136804937</v>
      </c>
      <c r="AF136" s="6" t="n">
        <f aca="false">IF(AC136&gt;0,(AD136-AE136)/AC136,0)</f>
        <v>0.205796078302006</v>
      </c>
      <c r="AG136" s="6" t="n">
        <f aca="false">R136-M136</f>
        <v>0.015368724908464</v>
      </c>
      <c r="AH136" s="2" t="str">
        <f aca="false">IF(V136&gt;W136,"D","R")</f>
        <v>D</v>
      </c>
    </row>
    <row r="137" customFormat="false" ht="15" hidden="false" customHeight="false" outlineLevel="0" collapsed="false">
      <c r="A137" s="2" t="s">
        <v>240</v>
      </c>
      <c r="B137" s="20" t="n">
        <v>580</v>
      </c>
      <c r="C137" s="20" t="n">
        <v>3635</v>
      </c>
      <c r="D137" s="20" t="n">
        <v>6527</v>
      </c>
      <c r="E137" s="20" t="n">
        <v>1359</v>
      </c>
      <c r="F137" s="20" t="n">
        <v>5123</v>
      </c>
      <c r="G137" s="12" t="n">
        <f aca="false">(Senate!G137-Senate!H137)/Senate!C137-Senate!M137</f>
        <v>0.0259669876203577</v>
      </c>
      <c r="H137" s="12" t="n">
        <f aca="false">Senate!M137</f>
        <v>-0.514</v>
      </c>
      <c r="I137" s="21" t="n">
        <v>-0.534304511278195</v>
      </c>
      <c r="J137" s="11" t="n">
        <f aca="false">Senate!J137</f>
        <v>4914.713448784</v>
      </c>
      <c r="K137" s="6" t="n">
        <f aca="false">(D137-E137-F137)/D137</f>
        <v>0.00689443848628773</v>
      </c>
      <c r="L137" s="6" t="n">
        <f aca="false">E137/(E137+F137)</f>
        <v>0.209657513113237</v>
      </c>
      <c r="M137" s="6" t="n">
        <f aca="false">(E137-F137)/D137</f>
        <v>-0.576681476941934</v>
      </c>
      <c r="N137" s="6" t="n">
        <f aca="false">(I137-Assumptions!$B$10)-(M137-Assumptions!$B$9)</f>
        <v>-0.0110522616062814</v>
      </c>
      <c r="O137" s="6" t="n">
        <f aca="false">Assumptions!$B$4*N137</f>
        <v>-0.00552613080314068</v>
      </c>
      <c r="P137" s="23" t="n">
        <f aca="false">4*L137*(1-L137)</f>
        <v>0.662804961233639</v>
      </c>
      <c r="Q137" s="6" t="n">
        <f aca="false">MAX(-(1-K137),MIN(1-K137,M137+O137+Assumptions!$B$5*P137/Assumptions!$B$22))</f>
        <v>-0.582207607745074</v>
      </c>
      <c r="R137" s="6" t="n">
        <f aca="false">MAX(-(1-K137),MIN(1-K137,M137+O137+Assumptions!$B$6*P137/Assumptions!$B$22))</f>
        <v>-0.540758287146336</v>
      </c>
      <c r="S137" s="6" t="n">
        <f aca="false">MAX(-(1-K137),MIN(1-K137,M137+O137+Assumptions!$B$7*P137/Assumptions!$B$22))</f>
        <v>-0.52530433098449</v>
      </c>
      <c r="T137" s="10" t="n">
        <f aca="false">J137*((1-K137)+Q137)/2</f>
        <v>1009.72284973228</v>
      </c>
      <c r="U137" s="10" t="n">
        <f aca="false">J137*((1-K137)-Q137)/2</f>
        <v>3871.10640950135</v>
      </c>
      <c r="V137" s="10" t="n">
        <f aca="false">J137*((1-K137)+R137)/2</f>
        <v>1111.57861642706</v>
      </c>
      <c r="W137" s="10" t="n">
        <f aca="false">J137*((1-K137)-R137)/2</f>
        <v>3769.25064280656</v>
      </c>
      <c r="X137" s="10" t="n">
        <f aca="false">J137*((1-K137)+S137)/2</f>
        <v>1149.55449951984</v>
      </c>
      <c r="Y137" s="10" t="n">
        <f aca="false">J137*((1-K137)-S137)/2</f>
        <v>3731.27475971379</v>
      </c>
      <c r="Z137" s="6" t="n">
        <f aca="false">MAX(-(1-K137),MIN(1-K137,(M137+G137)+O137+Assumptions!$B$6*P137/Assumptions!$B$22))</f>
        <v>-0.514791299525979</v>
      </c>
      <c r="AA137" s="10" t="n">
        <f aca="false">B137*((1-K137)+Z137)/2</f>
        <v>138.711135976443</v>
      </c>
      <c r="AB137" s="10" t="n">
        <f aca="false">B137*((1-K137)-Z137)/2</f>
        <v>437.29008970151</v>
      </c>
      <c r="AC137" s="10" t="n">
        <f aca="false">J137-B137</f>
        <v>4334.713448784</v>
      </c>
      <c r="AD137" s="10" t="n">
        <f aca="false">V137-AA137</f>
        <v>972.867480450621</v>
      </c>
      <c r="AE137" s="10" t="n">
        <f aca="false">W137-AB137</f>
        <v>3331.96055310505</v>
      </c>
      <c r="AF137" s="6" t="n">
        <f aca="false">IF(AC137&gt;0,(AD137-AE137)/AC137,0)</f>
        <v>-0.54423276198712</v>
      </c>
      <c r="AG137" s="6" t="n">
        <f aca="false">R137-M137</f>
        <v>0.0359231897955971</v>
      </c>
      <c r="AH137" s="2" t="str">
        <f aca="false">IF(V137&gt;W137,"D","R")</f>
        <v>R</v>
      </c>
    </row>
    <row r="138" customFormat="false" ht="15" hidden="false" customHeight="false" outlineLevel="0" collapsed="false">
      <c r="A138" s="2" t="s">
        <v>241</v>
      </c>
      <c r="B138" s="20" t="n">
        <v>366</v>
      </c>
      <c r="C138" s="20" t="n">
        <v>1914</v>
      </c>
      <c r="D138" s="20" t="n">
        <v>3216</v>
      </c>
      <c r="E138" s="20" t="n">
        <v>1069</v>
      </c>
      <c r="F138" s="20" t="n">
        <v>2137</v>
      </c>
      <c r="G138" s="12" t="n">
        <f aca="false">(Senate!G138-Senate!H138)/Senate!C138-Senate!M138</f>
        <v>-0.0907213296760711</v>
      </c>
      <c r="H138" s="12" t="n">
        <f aca="false">Senate!M138</f>
        <v>-0.2734375</v>
      </c>
      <c r="I138" s="21" t="n">
        <v>-0.309894525364139</v>
      </c>
      <c r="J138" s="11" t="n">
        <f aca="false">Senate!J138</f>
        <v>2899.68216077396</v>
      </c>
      <c r="K138" s="6" t="n">
        <f aca="false">(D138-E138-F138)/D138</f>
        <v>0.00310945273631841</v>
      </c>
      <c r="L138" s="6" t="n">
        <f aca="false">E138/(E138+F138)</f>
        <v>0.333437305053026</v>
      </c>
      <c r="M138" s="6" t="n">
        <f aca="false">(E138-F138)/D138</f>
        <v>-0.332089552238806</v>
      </c>
      <c r="N138" s="6" t="n">
        <f aca="false">(I138-Assumptions!$B$10)-(M138-Assumptions!$B$9)</f>
        <v>-0.031234200395352</v>
      </c>
      <c r="O138" s="6" t="n">
        <f aca="false">Assumptions!$B$4*N138</f>
        <v>-0.015617100197676</v>
      </c>
      <c r="P138" s="23" t="n">
        <f aca="false">4*L138*(1-L138)</f>
        <v>0.889027474608005</v>
      </c>
      <c r="Q138" s="6" t="n">
        <f aca="false">MAX(-(1-K138),MIN(1-K138,M138+O138+Assumptions!$B$5*P138/Assumptions!$B$22))</f>
        <v>-0.347706652436482</v>
      </c>
      <c r="R138" s="6" t="n">
        <f aca="false">MAX(-(1-K138),MIN(1-K138,M138+O138+Assumptions!$B$6*P138/Assumptions!$B$22))</f>
        <v>-0.292110229700709</v>
      </c>
      <c r="S138" s="6" t="n">
        <f aca="false">MAX(-(1-K138),MIN(1-K138,M138+O138+Assumptions!$B$7*P138/Assumptions!$B$22))</f>
        <v>-0.271381670889534</v>
      </c>
      <c r="T138" s="10" t="n">
        <f aca="false">J138*((1-K138)+Q138)/2</f>
        <v>941.213479446094</v>
      </c>
      <c r="U138" s="10" t="n">
        <f aca="false">J138*((1-K138)-Q138)/2</f>
        <v>1949.45225669859</v>
      </c>
      <c r="V138" s="10" t="n">
        <f aca="false">J138*((1-K138)+R138)/2</f>
        <v>1021.81945705098</v>
      </c>
      <c r="W138" s="10" t="n">
        <f aca="false">J138*((1-K138)-R138)/2</f>
        <v>1868.84627909371</v>
      </c>
      <c r="X138" s="10" t="n">
        <f aca="false">J138*((1-K138)+S138)/2</f>
        <v>1051.87257315264</v>
      </c>
      <c r="Y138" s="10" t="n">
        <f aca="false">J138*((1-K138)-S138)/2</f>
        <v>1838.79316299205</v>
      </c>
      <c r="Z138" s="6" t="n">
        <f aca="false">MAX(-(1-K138),MIN(1-K138,(M138+G138)+O138+Assumptions!$B$6*P138/Assumptions!$B$22))</f>
        <v>-0.38283155937678</v>
      </c>
      <c r="AA138" s="10" t="n">
        <f aca="false">B138*((1-K138)+Z138)/2</f>
        <v>112.372794783303</v>
      </c>
      <c r="AB138" s="10" t="n">
        <f aca="false">B138*((1-K138)-Z138)/2</f>
        <v>252.489145515204</v>
      </c>
      <c r="AC138" s="10" t="n">
        <f aca="false">J138-B138</f>
        <v>2533.68216077396</v>
      </c>
      <c r="AD138" s="10" t="n">
        <f aca="false">V138-AA138</f>
        <v>909.446662267676</v>
      </c>
      <c r="AE138" s="10" t="n">
        <f aca="false">W138-AB138</f>
        <v>1616.3571335785</v>
      </c>
      <c r="AF138" s="6" t="n">
        <f aca="false">IF(AC138&gt;0,(AD138-AE138)/AC138,0)</f>
        <v>-0.279005189464999</v>
      </c>
      <c r="AG138" s="6" t="n">
        <f aca="false">R138-M138</f>
        <v>0.0399793225380975</v>
      </c>
      <c r="AH138" s="2" t="str">
        <f aca="false">IF(V138&gt;W138,"D","R")</f>
        <v>R</v>
      </c>
    </row>
    <row r="139" customFormat="false" ht="15" hidden="false" customHeight="false" outlineLevel="0" collapsed="false">
      <c r="A139" s="2" t="s">
        <v>242</v>
      </c>
      <c r="B139" s="20" t="n">
        <v>296</v>
      </c>
      <c r="C139" s="20" t="n">
        <v>1608</v>
      </c>
      <c r="D139" s="20" t="n">
        <v>3413</v>
      </c>
      <c r="E139" s="20" t="n">
        <v>960</v>
      </c>
      <c r="F139" s="20" t="n">
        <v>2433</v>
      </c>
      <c r="G139" s="12" t="n">
        <f aca="false">(Senate!G139-Senate!H139)/Senate!C139-Senate!M139</f>
        <v>-0.0182791922739245</v>
      </c>
      <c r="H139" s="12" t="n">
        <f aca="false">Senate!M139</f>
        <v>-0.384705882352941</v>
      </c>
      <c r="I139" s="21" t="n">
        <v>-0.392975794969151</v>
      </c>
      <c r="J139" s="11" t="n">
        <f aca="false">Senate!J139</f>
        <v>2965.82724309526</v>
      </c>
      <c r="K139" s="6" t="n">
        <f aca="false">(D139-E139-F139)/D139</f>
        <v>0.00585994726047466</v>
      </c>
      <c r="L139" s="6" t="n">
        <f aca="false">E139/(E139+F139)</f>
        <v>0.282935455349248</v>
      </c>
      <c r="M139" s="6" t="n">
        <f aca="false">(E139-F139)/D139</f>
        <v>-0.431585115733958</v>
      </c>
      <c r="N139" s="6" t="n">
        <f aca="false">(I139-Assumptions!$B$10)-(M139-Assumptions!$B$9)</f>
        <v>-0.0148199065052115</v>
      </c>
      <c r="O139" s="6" t="n">
        <f aca="false">Assumptions!$B$4*N139</f>
        <v>-0.00740995325260577</v>
      </c>
      <c r="P139" s="23" t="n">
        <f aca="false">4*L139*(1-L139)</f>
        <v>0.811531933822248</v>
      </c>
      <c r="Q139" s="6" t="n">
        <f aca="false">MAX(-(1-K139),MIN(1-K139,M139+O139+Assumptions!$B$5*P139/Assumptions!$B$22))</f>
        <v>-0.438995068986564</v>
      </c>
      <c r="R139" s="6" t="n">
        <f aca="false">MAX(-(1-K139),MIN(1-K139,M139+O139+Assumptions!$B$6*P139/Assumptions!$B$22))</f>
        <v>-0.388244924874027</v>
      </c>
      <c r="S139" s="6" t="n">
        <f aca="false">MAX(-(1-K139),MIN(1-K139,M139+O139+Assumptions!$B$7*P139/Assumptions!$B$22))</f>
        <v>-0.369323251587385</v>
      </c>
      <c r="T139" s="10" t="n">
        <f aca="false">J139*((1-K139)+Q139)/2</f>
        <v>823.232058341103</v>
      </c>
      <c r="U139" s="10" t="n">
        <f aca="false">J139*((1-K139)-Q139)/2</f>
        <v>2125.21559352594</v>
      </c>
      <c r="V139" s="10" t="n">
        <f aca="false">J139*((1-K139)+R139)/2</f>
        <v>898.49013834109</v>
      </c>
      <c r="W139" s="10" t="n">
        <f aca="false">J139*((1-K139)-R139)/2</f>
        <v>2049.95751352595</v>
      </c>
      <c r="X139" s="10" t="n">
        <f aca="false">J139*((1-K139)+S139)/2</f>
        <v>926.549345400325</v>
      </c>
      <c r="Y139" s="10" t="n">
        <f aca="false">J139*((1-K139)-S139)/2</f>
        <v>2021.89830646672</v>
      </c>
      <c r="Z139" s="6" t="n">
        <f aca="false">MAX(-(1-K139),MIN(1-K139,(M139+G139)+O139+Assumptions!$B$6*P139/Assumptions!$B$22))</f>
        <v>-0.406524117147951</v>
      </c>
      <c r="AA139" s="10" t="n">
        <f aca="false">B139*((1-K139)+Z139)/2</f>
        <v>86.967158467553</v>
      </c>
      <c r="AB139" s="10" t="n">
        <f aca="false">B139*((1-K139)-Z139)/2</f>
        <v>207.298297143347</v>
      </c>
      <c r="AC139" s="10" t="n">
        <f aca="false">J139-B139</f>
        <v>2669.82724309526</v>
      </c>
      <c r="AD139" s="10" t="n">
        <f aca="false">V139-AA139</f>
        <v>811.522979873537</v>
      </c>
      <c r="AE139" s="10" t="n">
        <f aca="false">W139-AB139</f>
        <v>1842.6592163826</v>
      </c>
      <c r="AF139" s="6" t="n">
        <f aca="false">IF(AC139&gt;0,(AD139-AE139)/AC139,0)</f>
        <v>-0.386218336476941</v>
      </c>
      <c r="AG139" s="6" t="n">
        <f aca="false">R139-M139</f>
        <v>0.0433401908599317</v>
      </c>
      <c r="AH139" s="2" t="str">
        <f aca="false">IF(V139&gt;W139,"D","R")</f>
        <v>R</v>
      </c>
    </row>
    <row r="140" customFormat="false" ht="15" hidden="false" customHeight="false" outlineLevel="0" collapsed="false">
      <c r="A140" s="2" t="s">
        <v>243</v>
      </c>
      <c r="B140" s="20" t="n">
        <v>384</v>
      </c>
      <c r="C140" s="20" t="n">
        <v>1736</v>
      </c>
      <c r="D140" s="20" t="n">
        <v>3656</v>
      </c>
      <c r="E140" s="20" t="n">
        <v>1840</v>
      </c>
      <c r="F140" s="20" t="n">
        <v>1795</v>
      </c>
      <c r="G140" s="12" t="n">
        <f aca="false">(Senate!G140-Senate!H140)/Senate!C140-Senate!M140</f>
        <v>0.0819517737755337</v>
      </c>
      <c r="H140" s="12" t="n">
        <f aca="false">Senate!M140</f>
        <v>0.0574491478834525</v>
      </c>
      <c r="I140" s="21" t="n">
        <v>0.0410043768716886</v>
      </c>
      <c r="J140" s="11" t="n">
        <f aca="false">Senate!J140</f>
        <v>3813.339435581</v>
      </c>
      <c r="K140" s="6" t="n">
        <f aca="false">(D140-E140-F140)/D140</f>
        <v>0.00574398249452954</v>
      </c>
      <c r="L140" s="6" t="n">
        <f aca="false">E140/(E140+F140)</f>
        <v>0.506189821182944</v>
      </c>
      <c r="M140" s="6" t="n">
        <f aca="false">(E140-F140)/D140</f>
        <v>0.012308533916849</v>
      </c>
      <c r="N140" s="6" t="n">
        <f aca="false">(I140-Assumptions!$B$10)-(M140-Assumptions!$B$9)</f>
        <v>-0.0247333843151799</v>
      </c>
      <c r="O140" s="6" t="n">
        <f aca="false">Assumptions!$B$4*N140</f>
        <v>-0.0123666921575899</v>
      </c>
      <c r="P140" s="23" t="n">
        <f aca="false">4*L140*(1-L140)</f>
        <v>0.999846744454893</v>
      </c>
      <c r="Q140" s="6" t="n">
        <f aca="false">MAX(-(1-K140),MIN(1-K140,M140+O140+Assumptions!$B$5*P140/Assumptions!$B$22))</f>
        <v>-5.81582407409246E-005</v>
      </c>
      <c r="R140" s="6" t="n">
        <f aca="false">MAX(-(1-K140),MIN(1-K140,M140+O140+Assumptions!$B$6*P140/Assumptions!$B$22))</f>
        <v>0.0624684833573844</v>
      </c>
      <c r="S140" s="6" t="n">
        <f aca="false">MAX(-(1-K140),MIN(1-K140,M140+O140+Assumptions!$B$7*P140/Assumptions!$B$22))</f>
        <v>0.0857809035429729</v>
      </c>
      <c r="T140" s="10" t="n">
        <f aca="false">J140*((1-K140)+Q140)/2</f>
        <v>1895.6069517522</v>
      </c>
      <c r="U140" s="10" t="n">
        <f aca="false">J140*((1-K140)-Q140)/2</f>
        <v>1895.82872886512</v>
      </c>
      <c r="V140" s="10" t="n">
        <f aca="false">J140*((1-K140)+R140)/2</f>
        <v>2014.82460584249</v>
      </c>
      <c r="W140" s="10" t="n">
        <f aca="false">J140*((1-K140)-R140)/2</f>
        <v>1776.61107477484</v>
      </c>
      <c r="X140" s="10" t="n">
        <f aca="false">J140*((1-K140)+S140)/2</f>
        <v>2059.27369145876</v>
      </c>
      <c r="Y140" s="10" t="n">
        <f aca="false">J140*((1-K140)-S140)/2</f>
        <v>1732.16198915857</v>
      </c>
      <c r="Z140" s="6" t="n">
        <f aca="false">MAX(-(1-K140),MIN(1-K140,(M140+G140)+O140+Assumptions!$B$6*P140/Assumptions!$B$22))</f>
        <v>0.144420257132918</v>
      </c>
      <c r="AA140" s="10" t="n">
        <f aca="false">B140*((1-K140)+Z140)/2</f>
        <v>218.625844730571</v>
      </c>
      <c r="AB140" s="10" t="n">
        <f aca="false">B140*((1-K140)-Z140)/2</f>
        <v>163.16846599153</v>
      </c>
      <c r="AC140" s="10" t="n">
        <f aca="false">J140-B140</f>
        <v>3429.339435581</v>
      </c>
      <c r="AD140" s="10" t="n">
        <f aca="false">V140-AA140</f>
        <v>1796.19876111192</v>
      </c>
      <c r="AE140" s="10" t="n">
        <f aca="false">W140-AB140</f>
        <v>1613.44260878331</v>
      </c>
      <c r="AF140" s="6" t="n">
        <f aca="false">IF(AC140&gt;0,(AD140-AE140)/AC140,0)</f>
        <v>0.0532919402589397</v>
      </c>
      <c r="AG140" s="6" t="n">
        <f aca="false">R140-M140</f>
        <v>0.0501599494405354</v>
      </c>
      <c r="AH140" s="2" t="str">
        <f aca="false">IF(V140&gt;W140,"D","R")</f>
        <v>D</v>
      </c>
    </row>
    <row r="141" customFormat="false" ht="15" hidden="false" customHeight="false" outlineLevel="0" collapsed="false">
      <c r="A141" s="2" t="s">
        <v>244</v>
      </c>
      <c r="B141" s="20" t="n">
        <v>2655</v>
      </c>
      <c r="C141" s="20" t="n">
        <v>10544</v>
      </c>
      <c r="D141" s="20" t="n">
        <v>17287</v>
      </c>
      <c r="E141" s="20" t="n">
        <v>6138</v>
      </c>
      <c r="F141" s="20" t="n">
        <v>11062</v>
      </c>
      <c r="G141" s="12" t="n">
        <f aca="false">(Senate!G141-Senate!H141)/Senate!C141-Senate!M141</f>
        <v>0.016555934574734</v>
      </c>
      <c r="H141" s="12" t="n">
        <f aca="false">Senate!M141</f>
        <v>-0.235448195576251</v>
      </c>
      <c r="I141" s="21" t="n">
        <v>-0.241077898550725</v>
      </c>
      <c r="J141" s="11" t="n">
        <f aca="false">Senate!J141</f>
        <v>20499.5134875586</v>
      </c>
      <c r="K141" s="6" t="n">
        <f aca="false">(D141-E141-F141)/D141</f>
        <v>0.00503268351940765</v>
      </c>
      <c r="L141" s="6" t="n">
        <f aca="false">E141/(E141+F141)</f>
        <v>0.356860465116279</v>
      </c>
      <c r="M141" s="6" t="n">
        <f aca="false">(E141-F141)/D141</f>
        <v>-0.284838317811072</v>
      </c>
      <c r="N141" s="6" t="n">
        <f aca="false">(I141-Assumptions!$B$10)-(M141-Assumptions!$B$9)</f>
        <v>-0.00966880800967213</v>
      </c>
      <c r="O141" s="6" t="n">
        <f aca="false">Assumptions!$B$4*N141</f>
        <v>-0.00483440400483606</v>
      </c>
      <c r="P141" s="23" t="n">
        <f aca="false">4*L141*(1-L141)</f>
        <v>0.918044294213088</v>
      </c>
      <c r="Q141" s="6" t="n">
        <f aca="false">MAX(-(1-K141),MIN(1-K141,M141+O141+Assumptions!$B$5*P141/Assumptions!$B$22))</f>
        <v>-0.289672721815908</v>
      </c>
      <c r="R141" s="6" t="n">
        <f aca="false">MAX(-(1-K141),MIN(1-K141,M141+O141+Assumptions!$B$6*P141/Assumptions!$B$22))</f>
        <v>-0.232261696702493</v>
      </c>
      <c r="S141" s="6" t="n">
        <f aca="false">MAX(-(1-K141),MIN(1-K141,M141+O141+Assumptions!$B$7*P141/Assumptions!$B$22))</f>
        <v>-0.210856581914281</v>
      </c>
      <c r="T141" s="10" t="n">
        <f aca="false">J141*((1-K141)+Q141)/2</f>
        <v>7229.09802801544</v>
      </c>
      <c r="U141" s="10" t="n">
        <f aca="false">J141*((1-K141)-Q141)/2</f>
        <v>13167.2478958585</v>
      </c>
      <c r="V141" s="10" t="n">
        <f aca="false">J141*((1-K141)+R141)/2</f>
        <v>7817.54706983895</v>
      </c>
      <c r="W141" s="10" t="n">
        <f aca="false">J141*((1-K141)-R141)/2</f>
        <v>12578.798854035</v>
      </c>
      <c r="X141" s="10" t="n">
        <f aca="false">J141*((1-K141)+S141)/2</f>
        <v>8036.9442894908</v>
      </c>
      <c r="Y141" s="10" t="n">
        <f aca="false">J141*((1-K141)-S141)/2</f>
        <v>12359.4016343831</v>
      </c>
      <c r="Z141" s="6" t="n">
        <f aca="false">MAX(-(1-K141),MIN(1-K141,(M141+G141)+O141+Assumptions!$B$6*P141/Assumptions!$B$22))</f>
        <v>-0.215705762127759</v>
      </c>
      <c r="AA141" s="10" t="n">
        <f aca="false">B141*((1-K141)+Z141)/2</f>
        <v>1034.46971340339</v>
      </c>
      <c r="AB141" s="10" t="n">
        <f aca="false">B141*((1-K141)-Z141)/2</f>
        <v>1607.16851185259</v>
      </c>
      <c r="AC141" s="10" t="n">
        <f aca="false">J141-B141</f>
        <v>17844.5134875586</v>
      </c>
      <c r="AD141" s="10" t="n">
        <f aca="false">V141-AA141</f>
        <v>6783.07735643556</v>
      </c>
      <c r="AE141" s="10" t="n">
        <f aca="false">W141-AB141</f>
        <v>10971.6303421824</v>
      </c>
      <c r="AF141" s="6" t="n">
        <f aca="false">IF(AC141&gt;0,(AD141-AE141)/AC141,0)</f>
        <v>-0.234724975195716</v>
      </c>
      <c r="AG141" s="6" t="n">
        <f aca="false">R141-M141</f>
        <v>0.0525766211085785</v>
      </c>
      <c r="AH141" s="2" t="str">
        <f aca="false">IF(V141&gt;W141,"D","R")</f>
        <v>R</v>
      </c>
    </row>
    <row r="142" customFormat="false" ht="15" hidden="false" customHeight="false" outlineLevel="0" collapsed="false">
      <c r="A142" s="2" t="s">
        <v>245</v>
      </c>
      <c r="B142" s="20" t="n">
        <v>1598</v>
      </c>
      <c r="C142" s="20" t="n">
        <v>7544</v>
      </c>
      <c r="D142" s="20" t="n">
        <v>13044</v>
      </c>
      <c r="E142" s="20" t="n">
        <v>3546</v>
      </c>
      <c r="F142" s="20" t="n">
        <v>9418</v>
      </c>
      <c r="G142" s="12" t="n">
        <f aca="false">(Senate!G142-Senate!H142)/Senate!C142-Senate!M142</f>
        <v>0.0102240727232605</v>
      </c>
      <c r="H142" s="12" t="n">
        <f aca="false">Senate!M142</f>
        <v>-0.388670520231214</v>
      </c>
      <c r="I142" s="21" t="n">
        <v>-0.356583671787627</v>
      </c>
      <c r="J142" s="11" t="n">
        <f aca="false">Senate!J142</f>
        <v>13023.9802278035</v>
      </c>
      <c r="K142" s="6" t="n">
        <f aca="false">(D142-E142-F142)/D142</f>
        <v>0.00613308800981294</v>
      </c>
      <c r="L142" s="6" t="n">
        <f aca="false">E142/(E142+F142)</f>
        <v>0.273526689293428</v>
      </c>
      <c r="M142" s="6" t="n">
        <f aca="false">(E142-F142)/D142</f>
        <v>-0.45016865992027</v>
      </c>
      <c r="N142" s="6" t="n">
        <f aca="false">(I142-Assumptions!$B$10)-(M142-Assumptions!$B$9)</f>
        <v>0.0401557608626231</v>
      </c>
      <c r="O142" s="6" t="n">
        <f aca="false">Assumptions!$B$4*N142</f>
        <v>0.0200778804313115</v>
      </c>
      <c r="P142" s="23" t="n">
        <f aca="false">4*L142*(1-L142)</f>
        <v>0.794839358150418</v>
      </c>
      <c r="Q142" s="6" t="n">
        <f aca="false">MAX(-(1-K142),MIN(1-K142,M142+O142+Assumptions!$B$5*P142/Assumptions!$B$22))</f>
        <v>-0.430090779488958</v>
      </c>
      <c r="R142" s="6" t="n">
        <f aca="false">MAX(-(1-K142),MIN(1-K142,M142+O142+Assumptions!$B$6*P142/Assumptions!$B$22))</f>
        <v>-0.380384526054838</v>
      </c>
      <c r="S142" s="6" t="n">
        <f aca="false">MAX(-(1-K142),MIN(1-K142,M142+O142+Assumptions!$B$7*P142/Assumptions!$B$22))</f>
        <v>-0.361852056753907</v>
      </c>
      <c r="T142" s="10" t="n">
        <f aca="false">J142*((1-K142)+Q142)/2</f>
        <v>3671.30460130177</v>
      </c>
      <c r="U142" s="10" t="n">
        <f aca="false">J142*((1-K142)-Q142)/2</f>
        <v>9272.79840952656</v>
      </c>
      <c r="V142" s="10" t="n">
        <f aca="false">J142*((1-K142)+R142)/2</f>
        <v>3994.99123226385</v>
      </c>
      <c r="W142" s="10" t="n">
        <f aca="false">J142*((1-K142)-R142)/2</f>
        <v>8949.11177856447</v>
      </c>
      <c r="X142" s="10" t="n">
        <f aca="false">J142*((1-K142)+S142)/2</f>
        <v>4115.6744891377</v>
      </c>
      <c r="Y142" s="10" t="n">
        <f aca="false">J142*((1-K142)-S142)/2</f>
        <v>8828.42852169062</v>
      </c>
      <c r="Z142" s="6" t="n">
        <f aca="false">MAX(-(1-K142),MIN(1-K142,(M142+G142)+O142+Assumptions!$B$6*P142/Assumptions!$B$22))</f>
        <v>-0.370160453331577</v>
      </c>
      <c r="AA142" s="10" t="n">
        <f aca="false">B142*((1-K142)+Z142)/2</f>
        <v>498.341460468229</v>
      </c>
      <c r="AB142" s="10" t="n">
        <f aca="false">B142*((1-K142)-Z142)/2</f>
        <v>1089.85786489209</v>
      </c>
      <c r="AC142" s="10" t="n">
        <f aca="false">J142-B142</f>
        <v>11425.9802278035</v>
      </c>
      <c r="AD142" s="10" t="n">
        <f aca="false">V142-AA142</f>
        <v>3496.64977179562</v>
      </c>
      <c r="AE142" s="10" t="n">
        <f aca="false">W142-AB142</f>
        <v>7859.25391367238</v>
      </c>
      <c r="AF142" s="6" t="n">
        <f aca="false">IF(AC142&gt;0,(AD142-AE142)/AC142,0)</f>
        <v>-0.381814431225863</v>
      </c>
      <c r="AG142" s="6" t="n">
        <f aca="false">R142-M142</f>
        <v>0.0697841338654319</v>
      </c>
      <c r="AH142" s="2" t="str">
        <f aca="false">IF(V142&gt;W142,"D","R")</f>
        <v>R</v>
      </c>
    </row>
    <row r="143" customFormat="false" ht="15" hidden="false" customHeight="false" outlineLevel="0" collapsed="false">
      <c r="A143" s="2" t="s">
        <v>246</v>
      </c>
      <c r="B143" s="20" t="n">
        <v>1008</v>
      </c>
      <c r="C143" s="20" t="n">
        <v>4981</v>
      </c>
      <c r="D143" s="20" t="n">
        <v>8486</v>
      </c>
      <c r="E143" s="20" t="n">
        <v>1920</v>
      </c>
      <c r="F143" s="20" t="n">
        <v>6522</v>
      </c>
      <c r="G143" s="12" t="n">
        <f aca="false">(Senate!G143-Senate!H143)/Senate!C143-Senate!M143</f>
        <v>-0.0172590596037995</v>
      </c>
      <c r="H143" s="12" t="n">
        <f aca="false">Senate!M143</f>
        <v>-0.500709219858156</v>
      </c>
      <c r="I143" s="21" t="n">
        <v>-0.507148093841642</v>
      </c>
      <c r="J143" s="11" t="n">
        <f aca="false">Senate!J143</f>
        <v>8112.8906036007</v>
      </c>
      <c r="K143" s="6" t="n">
        <f aca="false">(D143-E143-F143)/D143</f>
        <v>0.00518501060570351</v>
      </c>
      <c r="L143" s="6" t="n">
        <f aca="false">E143/(E143+F143)</f>
        <v>0.227434257285004</v>
      </c>
      <c r="M143" s="6" t="n">
        <f aca="false">(E143-F143)/D143</f>
        <v>-0.542304972896536</v>
      </c>
      <c r="N143" s="6" t="n">
        <f aca="false">(I143-Assumptions!$B$10)-(M143-Assumptions!$B$9)</f>
        <v>-0.0182723482151262</v>
      </c>
      <c r="O143" s="6" t="n">
        <f aca="false">Assumptions!$B$4*N143</f>
        <v>-0.00913617410756312</v>
      </c>
      <c r="P143" s="23" t="n">
        <f aca="false">4*L143*(1-L143)</f>
        <v>0.702831663592889</v>
      </c>
      <c r="Q143" s="6" t="n">
        <f aca="false">MAX(-(1-K143),MIN(1-K143,M143+O143+Assumptions!$B$5*P143/Assumptions!$B$22))</f>
        <v>-0.551441147004099</v>
      </c>
      <c r="R143" s="6" t="n">
        <f aca="false">MAX(-(1-K143),MIN(1-K143,M143+O143+Assumptions!$B$6*P143/Assumptions!$B$22))</f>
        <v>-0.507488707515739</v>
      </c>
      <c r="S143" s="6" t="n">
        <f aca="false">MAX(-(1-K143),MIN(1-K143,M143+O143+Assumptions!$B$7*P143/Assumptions!$B$22))</f>
        <v>-0.491101489022223</v>
      </c>
      <c r="T143" s="10" t="n">
        <f aca="false">J143*((1-K143)+Q143)/2</f>
        <v>1798.52173990489</v>
      </c>
      <c r="U143" s="10" t="n">
        <f aca="false">J143*((1-K143)-Q143)/2</f>
        <v>6272.30343987323</v>
      </c>
      <c r="V143" s="10" t="n">
        <f aca="false">J143*((1-K143)+R143)/2</f>
        <v>1976.81240657011</v>
      </c>
      <c r="W143" s="10" t="n">
        <f aca="false">J143*((1-K143)-R143)/2</f>
        <v>6094.01277320801</v>
      </c>
      <c r="X143" s="10" t="n">
        <f aca="false">J143*((1-K143)+S143)/2</f>
        <v>2043.28626203771</v>
      </c>
      <c r="Y143" s="10" t="n">
        <f aca="false">J143*((1-K143)-S143)/2</f>
        <v>6027.53891774041</v>
      </c>
      <c r="Z143" s="6" t="n">
        <f aca="false">MAX(-(1-K143),MIN(1-K143,(M143+G143)+O143+Assumptions!$B$6*P143/Assumptions!$B$22))</f>
        <v>-0.524747767119539</v>
      </c>
      <c r="AA143" s="10" t="n">
        <f aca="false">B143*((1-K143)+Z143)/2</f>
        <v>236.913880026478</v>
      </c>
      <c r="AB143" s="10" t="n">
        <f aca="false">B143*((1-K143)-Z143)/2</f>
        <v>765.859629282973</v>
      </c>
      <c r="AC143" s="10" t="n">
        <f aca="false">J143-B143</f>
        <v>7104.8906036007</v>
      </c>
      <c r="AD143" s="10" t="n">
        <f aca="false">V143-AA143</f>
        <v>1739.89852654363</v>
      </c>
      <c r="AE143" s="10" t="n">
        <f aca="false">W143-AB143</f>
        <v>5328.15314392504</v>
      </c>
      <c r="AF143" s="6" t="n">
        <f aca="false">IF(AC143&gt;0,(AD143-AE143)/AC143,0)</f>
        <v>-0.505040093870398</v>
      </c>
      <c r="AG143" s="6" t="n">
        <f aca="false">R143-M143</f>
        <v>0.0348162653807963</v>
      </c>
      <c r="AH143" s="2" t="str">
        <f aca="false">IF(V143&gt;W143,"D","R")</f>
        <v>R</v>
      </c>
    </row>
    <row r="144" customFormat="false" ht="15" hidden="false" customHeight="false" outlineLevel="0" collapsed="false">
      <c r="A144" s="2" t="s">
        <v>247</v>
      </c>
      <c r="B144" s="20" t="n">
        <v>1200</v>
      </c>
      <c r="C144" s="20" t="n">
        <v>4879</v>
      </c>
      <c r="D144" s="20" t="n">
        <v>7180</v>
      </c>
      <c r="E144" s="20" t="n">
        <v>1052</v>
      </c>
      <c r="F144" s="20" t="n">
        <v>6066</v>
      </c>
      <c r="G144" s="12" t="n">
        <f aca="false">(Senate!G144-Senate!H144)/Senate!C144-Senate!M144</f>
        <v>0.0200108629682312</v>
      </c>
      <c r="H144" s="12" t="n">
        <f aca="false">Senate!M144</f>
        <v>-0.591644394429596</v>
      </c>
      <c r="I144" s="21" t="n">
        <v>-0.622991627064947</v>
      </c>
      <c r="J144" s="11" t="n">
        <f aca="false">Senate!J144</f>
        <v>8285.52836859439</v>
      </c>
      <c r="K144" s="6" t="n">
        <f aca="false">(D144-E144-F144)/D144</f>
        <v>0.00863509749303621</v>
      </c>
      <c r="L144" s="6" t="n">
        <f aca="false">E144/(E144+F144)</f>
        <v>0.147794324248384</v>
      </c>
      <c r="M144" s="6" t="n">
        <f aca="false">(E144-F144)/D144</f>
        <v>-0.6983286908078</v>
      </c>
      <c r="N144" s="6" t="n">
        <f aca="false">(I144-Assumptions!$B$10)-(M144-Assumptions!$B$9)</f>
        <v>0.0219078364728332</v>
      </c>
      <c r="O144" s="6" t="n">
        <f aca="false">Assumptions!$B$4*N144</f>
        <v>0.0109539182364166</v>
      </c>
      <c r="P144" s="23" t="n">
        <f aca="false">4*L144*(1-L144)</f>
        <v>0.503804647873391</v>
      </c>
      <c r="Q144" s="6" t="n">
        <f aca="false">MAX(-(1-K144),MIN(1-K144,M144+O144+Assumptions!$B$5*P144/Assumptions!$B$22))</f>
        <v>-0.687374772571383</v>
      </c>
      <c r="R144" s="6" t="n">
        <f aca="false">MAX(-(1-K144),MIN(1-K144,M144+O144+Assumptions!$B$6*P144/Assumptions!$B$22))</f>
        <v>-0.655868731442826</v>
      </c>
      <c r="S144" s="6" t="n">
        <f aca="false">MAX(-(1-K144),MIN(1-K144,M144+O144+Assumptions!$B$7*P144/Assumptions!$B$22))</f>
        <v>-0.644122025552335</v>
      </c>
      <c r="T144" s="10" t="n">
        <f aca="false">J144*((1-K144)+Q144)/2</f>
        <v>1259.35942267698</v>
      </c>
      <c r="U144" s="10" t="n">
        <f aca="false">J144*((1-K144)-Q144)/2</f>
        <v>6954.62260067329</v>
      </c>
      <c r="V144" s="10" t="n">
        <f aca="false">J144*((1-K144)+R144)/2</f>
        <v>1389.88152145335</v>
      </c>
      <c r="W144" s="10" t="n">
        <f aca="false">J144*((1-K144)-R144)/2</f>
        <v>6824.10050189691</v>
      </c>
      <c r="X144" s="10" t="n">
        <f aca="false">J144*((1-K144)+S144)/2</f>
        <v>1438.54535389996</v>
      </c>
      <c r="Y144" s="10" t="n">
        <f aca="false">J144*((1-K144)-S144)/2</f>
        <v>6775.43666945031</v>
      </c>
      <c r="Z144" s="6" t="n">
        <f aca="false">MAX(-(1-K144),MIN(1-K144,(M144+G144)+O144+Assumptions!$B$6*P144/Assumptions!$B$22))</f>
        <v>-0.635857868474595</v>
      </c>
      <c r="AA144" s="10" t="n">
        <f aca="false">B144*((1-K144)+Z144)/2</f>
        <v>213.304220419421</v>
      </c>
      <c r="AB144" s="10" t="n">
        <f aca="false">B144*((1-K144)-Z144)/2</f>
        <v>976.333662588935</v>
      </c>
      <c r="AC144" s="10" t="n">
        <f aca="false">J144-B144</f>
        <v>7085.52836859439</v>
      </c>
      <c r="AD144" s="10" t="n">
        <f aca="false">V144-AA144</f>
        <v>1176.57730103393</v>
      </c>
      <c r="AE144" s="10" t="n">
        <f aca="false">W144-AB144</f>
        <v>5847.76683930797</v>
      </c>
      <c r="AF144" s="6" t="n">
        <f aca="false">IF(AC144&gt;0,(AD144-AE144)/AC144,0)</f>
        <v>-0.659257756835529</v>
      </c>
      <c r="AG144" s="6" t="n">
        <f aca="false">R144-M144</f>
        <v>0.0424599593649733</v>
      </c>
      <c r="AH144" s="2" t="str">
        <f aca="false">IF(V144&gt;W144,"D","R")</f>
        <v>R</v>
      </c>
    </row>
    <row r="145" customFormat="false" ht="15" hidden="false" customHeight="false" outlineLevel="0" collapsed="false">
      <c r="A145" s="2" t="s">
        <v>248</v>
      </c>
      <c r="B145" s="20" t="n">
        <v>243</v>
      </c>
      <c r="C145" s="20" t="n">
        <v>1474</v>
      </c>
      <c r="D145" s="20" t="n">
        <v>2449</v>
      </c>
      <c r="E145" s="20" t="n">
        <v>677</v>
      </c>
      <c r="F145" s="20" t="n">
        <v>1764</v>
      </c>
      <c r="G145" s="12" t="n">
        <f aca="false">(Senate!G145-Senate!H145)/Senate!C145-Senate!M145</f>
        <v>0.0218051240598081</v>
      </c>
      <c r="H145" s="12" t="n">
        <f aca="false">Senate!M145</f>
        <v>-0.413256955810147</v>
      </c>
      <c r="I145" s="21" t="n">
        <v>-0.444088433194489</v>
      </c>
      <c r="J145" s="11" t="n">
        <f aca="false">Senate!J145</f>
        <v>1909.28718715457</v>
      </c>
      <c r="K145" s="6" t="n">
        <f aca="false">(D145-E145-F145)/D145</f>
        <v>0.00326663944467129</v>
      </c>
      <c r="L145" s="6" t="n">
        <f aca="false">E145/(E145+F145)</f>
        <v>0.277345350266284</v>
      </c>
      <c r="M145" s="6" t="n">
        <f aca="false">(E145-F145)/D145</f>
        <v>-0.443854634544712</v>
      </c>
      <c r="N145" s="6" t="n">
        <f aca="false">(I145-Assumptions!$B$10)-(M145-Assumptions!$B$9)</f>
        <v>-0.0536630259197962</v>
      </c>
      <c r="O145" s="6" t="n">
        <f aca="false">Assumptions!$B$4*N145</f>
        <v>-0.0268315129598981</v>
      </c>
      <c r="P145" s="23" t="n">
        <f aca="false">4*L145*(1-L145)</f>
        <v>0.801699627807825</v>
      </c>
      <c r="Q145" s="6" t="n">
        <f aca="false">MAX(-(1-K145),MIN(1-K145,M145+O145+Assumptions!$B$5*P145/Assumptions!$B$22))</f>
        <v>-0.47068614750461</v>
      </c>
      <c r="R145" s="6" t="n">
        <f aca="false">MAX(-(1-K145),MIN(1-K145,M145+O145+Assumptions!$B$6*P145/Assumptions!$B$22))</f>
        <v>-0.42055087869937</v>
      </c>
      <c r="S145" s="6" t="n">
        <f aca="false">MAX(-(1-K145),MIN(1-K145,M145+O145+Assumptions!$B$7*P145/Assumptions!$B$22))</f>
        <v>-0.401858455395761</v>
      </c>
      <c r="T145" s="10" t="n">
        <f aca="false">J145*((1-K145)+Q145)/2</f>
        <v>502.187601858053</v>
      </c>
      <c r="U145" s="10" t="n">
        <f aca="false">J145*((1-K145)-Q145)/2</f>
        <v>1400.86263245975</v>
      </c>
      <c r="V145" s="10" t="n">
        <f aca="false">J145*((1-K145)+R145)/2</f>
        <v>550.048915035251</v>
      </c>
      <c r="W145" s="10" t="n">
        <f aca="false">J145*((1-K145)-R145)/2</f>
        <v>1353.00131928255</v>
      </c>
      <c r="X145" s="10" t="n">
        <f aca="false">J145*((1-K145)+S145)/2</f>
        <v>567.893517190476</v>
      </c>
      <c r="Y145" s="10" t="n">
        <f aca="false">J145*((1-K145)-S145)/2</f>
        <v>1335.15671712733</v>
      </c>
      <c r="Z145" s="6" t="n">
        <f aca="false">MAX(-(1-K145),MIN(1-K145,(M145+G145)+O145+Assumptions!$B$6*P145/Assumptions!$B$22))</f>
        <v>-0.398745754639562</v>
      </c>
      <c r="AA145" s="10" t="n">
        <f aca="false">B145*((1-K145)+Z145)/2</f>
        <v>72.6554941187657</v>
      </c>
      <c r="AB145" s="10" t="n">
        <f aca="false">B145*((1-K145)-Z145)/2</f>
        <v>169.550712496179</v>
      </c>
      <c r="AC145" s="10" t="n">
        <f aca="false">J145-B145</f>
        <v>1666.28718715457</v>
      </c>
      <c r="AD145" s="10" t="n">
        <f aca="false">V145-AA145</f>
        <v>477.393420916485</v>
      </c>
      <c r="AE145" s="10" t="n">
        <f aca="false">W145-AB145</f>
        <v>1183.45060678637</v>
      </c>
      <c r="AF145" s="6" t="n">
        <f aca="false">IF(AC145&gt;0,(AD145-AE145)/AC145,0)</f>
        <v>-0.423730789813961</v>
      </c>
      <c r="AG145" s="6" t="n">
        <f aca="false">R145-M145</f>
        <v>0.0233037558453421</v>
      </c>
      <c r="AH145" s="2" t="str">
        <f aca="false">IF(V145&gt;W145,"D","R")</f>
        <v>R</v>
      </c>
    </row>
    <row r="146" customFormat="false" ht="15" hidden="false" customHeight="false" outlineLevel="0" collapsed="false">
      <c r="A146" s="2" t="s">
        <v>249</v>
      </c>
      <c r="B146" s="20" t="n">
        <v>2235</v>
      </c>
      <c r="C146" s="20" t="n">
        <v>11176</v>
      </c>
      <c r="D146" s="20" t="n">
        <v>23256</v>
      </c>
      <c r="E146" s="20" t="n">
        <v>8262</v>
      </c>
      <c r="F146" s="20" t="n">
        <v>14864</v>
      </c>
      <c r="G146" s="12" t="n">
        <f aca="false">(Senate!G146-Senate!H146)/Senate!C146-Senate!M146</f>
        <v>0.0290831879773695</v>
      </c>
      <c r="H146" s="12" t="n">
        <f aca="false">Senate!M146</f>
        <v>-0.221459709094048</v>
      </c>
      <c r="I146" s="21" t="n">
        <v>-0.243898543317148</v>
      </c>
      <c r="J146" s="11" t="n">
        <f aca="false">Senate!J146</f>
        <v>21956.3270093278</v>
      </c>
      <c r="K146" s="6" t="n">
        <f aca="false">(D146-E146-F146)/D146</f>
        <v>0.00558995528035776</v>
      </c>
      <c r="L146" s="6" t="n">
        <f aca="false">E146/(E146+F146)</f>
        <v>0.357260226584796</v>
      </c>
      <c r="M146" s="6" t="n">
        <f aca="false">(E146-F146)/D146</f>
        <v>-0.283883728930169</v>
      </c>
      <c r="N146" s="6" t="n">
        <f aca="false">(I146-Assumptions!$B$10)-(M146-Assumptions!$B$9)</f>
        <v>-0.0134440416569989</v>
      </c>
      <c r="O146" s="6" t="n">
        <f aca="false">Assumptions!$B$4*N146</f>
        <v>-0.00672202082849943</v>
      </c>
      <c r="P146" s="23" t="n">
        <f aca="false">4*L146*(1-L146)</f>
        <v>0.918501428341505</v>
      </c>
      <c r="Q146" s="6" t="n">
        <f aca="false">MAX(-(1-K146),MIN(1-K146,M146+O146+Assumptions!$B$5*P146/Assumptions!$B$22))</f>
        <v>-0.290605749758668</v>
      </c>
      <c r="R146" s="6" t="n">
        <f aca="false">MAX(-(1-K146),MIN(1-K146,M146+O146+Assumptions!$B$6*P146/Assumptions!$B$22))</f>
        <v>-0.233166137202259</v>
      </c>
      <c r="S146" s="6" t="n">
        <f aca="false">MAX(-(1-K146),MIN(1-K146,M146+O146+Assumptions!$B$7*P146/Assumptions!$B$22))</f>
        <v>-0.211750363877684</v>
      </c>
      <c r="T146" s="10" t="n">
        <f aca="false">J146*((1-K146)+Q146)/2</f>
        <v>7726.47862536627</v>
      </c>
      <c r="U146" s="10" t="n">
        <f aca="false">J146*((1-K146)-Q146)/2</f>
        <v>14107.1134978585</v>
      </c>
      <c r="V146" s="10" t="n">
        <f aca="false">J146*((1-K146)+R146)/2</f>
        <v>8357.06008365507</v>
      </c>
      <c r="W146" s="10" t="n">
        <f aca="false">J146*((1-K146)-R146)/2</f>
        <v>13476.5320395697</v>
      </c>
      <c r="X146" s="10" t="n">
        <f aca="false">J146*((1-K146)+S146)/2</f>
        <v>8592.16594479108</v>
      </c>
      <c r="Y146" s="10" t="n">
        <f aca="false">J146*((1-K146)-S146)/2</f>
        <v>13241.4261784337</v>
      </c>
      <c r="Z146" s="6" t="n">
        <f aca="false">MAX(-(1-K146),MIN(1-K146,(M146+G146)+O146+Assumptions!$B$6*P146/Assumptions!$B$22))</f>
        <v>-0.20408294922489</v>
      </c>
      <c r="AA146" s="10" t="n">
        <f aca="false">B146*((1-K146)+Z146)/2</f>
        <v>883.190529215386</v>
      </c>
      <c r="AB146" s="10" t="n">
        <f aca="false">B146*((1-K146)-Z146)/2</f>
        <v>1339.31592073301</v>
      </c>
      <c r="AC146" s="10" t="n">
        <f aca="false">J146-B146</f>
        <v>19721.3270093278</v>
      </c>
      <c r="AD146" s="10" t="n">
        <f aca="false">V146-AA146</f>
        <v>7473.86955443969</v>
      </c>
      <c r="AE146" s="10" t="n">
        <f aca="false">W146-AB146</f>
        <v>12137.2161188367</v>
      </c>
      <c r="AF146" s="6" t="n">
        <f aca="false">IF(AC146&gt;0,(AD146-AE146)/AC146,0)</f>
        <v>-0.236462108365796</v>
      </c>
      <c r="AG146" s="6" t="n">
        <f aca="false">R146-M146</f>
        <v>0.0507175917279091</v>
      </c>
      <c r="AH146" s="2" t="str">
        <f aca="false">IF(V146&gt;W146,"D","R")</f>
        <v>R</v>
      </c>
    </row>
    <row r="147" customFormat="false" ht="15" hidden="false" customHeight="false" outlineLevel="0" collapsed="false">
      <c r="A147" s="2" t="s">
        <v>250</v>
      </c>
      <c r="B147" s="20" t="n">
        <v>527</v>
      </c>
      <c r="C147" s="20" t="n">
        <v>2008</v>
      </c>
      <c r="D147" s="20" t="n">
        <v>3099</v>
      </c>
      <c r="E147" s="20" t="n">
        <v>1083</v>
      </c>
      <c r="F147" s="20" t="n">
        <v>1994</v>
      </c>
      <c r="G147" s="12" t="n">
        <f aca="false">(Senate!G147-Senate!H147)/Senate!C147-Senate!M147</f>
        <v>-0.0112034041410508</v>
      </c>
      <c r="H147" s="12" t="n">
        <f aca="false">Senate!M147</f>
        <v>-0.239792611795204</v>
      </c>
      <c r="I147" s="21" t="n">
        <v>-0.284894338638143</v>
      </c>
      <c r="J147" s="11" t="n">
        <f aca="false">Senate!J147</f>
        <v>3837.992263152</v>
      </c>
      <c r="K147" s="6" t="n">
        <f aca="false">(D147-E147-F147)/D147</f>
        <v>0.00709906421426267</v>
      </c>
      <c r="L147" s="6" t="n">
        <f aca="false">E147/(E147+F147)</f>
        <v>0.351966200844979</v>
      </c>
      <c r="M147" s="6" t="n">
        <f aca="false">(E147-F147)/D147</f>
        <v>-0.293965795417877</v>
      </c>
      <c r="N147" s="6" t="n">
        <f aca="false">(I147-Assumptions!$B$10)-(M147-Assumptions!$B$9)</f>
        <v>-0.0443577704902853</v>
      </c>
      <c r="O147" s="6" t="n">
        <f aca="false">Assumptions!$B$4*N147</f>
        <v>-0.0221788852451426</v>
      </c>
      <c r="P147" s="23" t="n">
        <f aca="false">4*L147*(1-L147)</f>
        <v>0.912343977230923</v>
      </c>
      <c r="Q147" s="6" t="n">
        <f aca="false">MAX(-(1-K147),MIN(1-K147,M147+O147+Assumptions!$B$5*P147/Assumptions!$B$22))</f>
        <v>-0.316144680663019</v>
      </c>
      <c r="R147" s="6" t="n">
        <f aca="false">MAX(-(1-K147),MIN(1-K147,M147+O147+Assumptions!$B$6*P147/Assumptions!$B$22))</f>
        <v>-0.259090131858515</v>
      </c>
      <c r="S147" s="6" t="n">
        <f aca="false">MAX(-(1-K147),MIN(1-K147,M147+O147+Assumptions!$B$7*P147/Assumptions!$B$22))</f>
        <v>-0.237817925623955</v>
      </c>
      <c r="T147" s="10" t="n">
        <f aca="false">J147*((1-K147)+Q147)/2</f>
        <v>1298.69263560036</v>
      </c>
      <c r="U147" s="10" t="n">
        <f aca="false">J147*((1-K147)-Q147)/2</f>
        <v>2512.05347402168</v>
      </c>
      <c r="V147" s="10" t="n">
        <f aca="false">J147*((1-K147)+R147)/2</f>
        <v>1408.18009404501</v>
      </c>
      <c r="W147" s="10" t="n">
        <f aca="false">J147*((1-K147)-R147)/2</f>
        <v>2402.56601557702</v>
      </c>
      <c r="X147" s="10" t="n">
        <f aca="false">J147*((1-K147)+S147)/2</f>
        <v>1449.00137551922</v>
      </c>
      <c r="Y147" s="10" t="n">
        <f aca="false">J147*((1-K147)-S147)/2</f>
        <v>2361.74473410282</v>
      </c>
      <c r="Z147" s="6" t="n">
        <f aca="false">MAX(-(1-K147),MIN(1-K147,(M147+G147)+O147+Assumptions!$B$6*P147/Assumptions!$B$22))</f>
        <v>-0.270293535999566</v>
      </c>
      <c r="AA147" s="10" t="n">
        <f aca="false">B147*((1-K147)+Z147)/2</f>
        <v>190.407049843656</v>
      </c>
      <c r="AB147" s="10" t="n">
        <f aca="false">B147*((1-K147)-Z147)/2</f>
        <v>332.851743315427</v>
      </c>
      <c r="AC147" s="10" t="n">
        <f aca="false">J147-B147</f>
        <v>3310.992263152</v>
      </c>
      <c r="AD147" s="10" t="n">
        <f aca="false">V147-AA147</f>
        <v>1217.77304420136</v>
      </c>
      <c r="AE147" s="10" t="n">
        <f aca="false">W147-AB147</f>
        <v>2069.7142722616</v>
      </c>
      <c r="AF147" s="6" t="n">
        <f aca="false">IF(AC147&gt;0,(AD147-AE147)/AC147,0)</f>
        <v>-0.257306922018963</v>
      </c>
      <c r="AG147" s="6" t="n">
        <f aca="false">R147-M147</f>
        <v>0.0348756635593614</v>
      </c>
      <c r="AH147" s="2" t="str">
        <f aca="false">IF(V147&gt;W147,"D","R")</f>
        <v>R</v>
      </c>
    </row>
    <row r="148" customFormat="false" ht="15" hidden="false" customHeight="false" outlineLevel="0" collapsed="false">
      <c r="A148" s="2" t="s">
        <v>251</v>
      </c>
      <c r="B148" s="20" t="n">
        <v>270</v>
      </c>
      <c r="C148" s="20" t="n">
        <v>1482</v>
      </c>
      <c r="D148" s="20" t="n">
        <v>3540</v>
      </c>
      <c r="E148" s="20" t="n">
        <v>1542</v>
      </c>
      <c r="F148" s="20" t="n">
        <v>1980</v>
      </c>
      <c r="G148" s="12" t="n">
        <f aca="false">(Senate!G148-Senate!H148)/Senate!C148-Senate!M148</f>
        <v>0.0321078307756498</v>
      </c>
      <c r="H148" s="12" t="n">
        <f aca="false">Senate!M148</f>
        <v>-0.0806908267270668</v>
      </c>
      <c r="I148" s="21" t="n">
        <v>-0.146768402154399</v>
      </c>
      <c r="J148" s="11" t="n">
        <f aca="false">Senate!J148</f>
        <v>3049.28152087465</v>
      </c>
      <c r="K148" s="6" t="n">
        <f aca="false">(D148-E148-F148)/D148</f>
        <v>0.00508474576271186</v>
      </c>
      <c r="L148" s="6" t="n">
        <f aca="false">E148/(E148+F148)</f>
        <v>0.437819420783646</v>
      </c>
      <c r="M148" s="6" t="n">
        <f aca="false">(E148-F148)/D148</f>
        <v>-0.123728813559322</v>
      </c>
      <c r="N148" s="6" t="n">
        <f aca="false">(I148-Assumptions!$B$10)-(M148-Assumptions!$B$9)</f>
        <v>-0.076468815865096</v>
      </c>
      <c r="O148" s="6" t="n">
        <f aca="false">Assumptions!$B$4*N148</f>
        <v>-0.038234407932548</v>
      </c>
      <c r="P148" s="23" t="n">
        <f aca="false">4*L148*(1-L148)</f>
        <v>0.984534302273275</v>
      </c>
      <c r="Q148" s="6" t="n">
        <f aca="false">MAX(-(1-K148),MIN(1-K148,M148+O148+Assumptions!$B$5*P148/Assumptions!$B$22))</f>
        <v>-0.16196322149187</v>
      </c>
      <c r="R148" s="6" t="n">
        <f aca="false">MAX(-(1-K148),MIN(1-K148,M148+O148+Assumptions!$B$6*P148/Assumptions!$B$22))</f>
        <v>-0.10039416223283</v>
      </c>
      <c r="S148" s="6" t="n">
        <f aca="false">MAX(-(1-K148),MIN(1-K148,M148+O148+Assumptions!$B$7*P148/Assumptions!$B$22))</f>
        <v>-0.0774387668494777</v>
      </c>
      <c r="T148" s="10" t="n">
        <f aca="false">J148*((1-K148)+Q148)/2</f>
        <v>1269.95262061279</v>
      </c>
      <c r="U148" s="10" t="n">
        <f aca="false">J148*((1-K148)-Q148)/2</f>
        <v>1763.82407896928</v>
      </c>
      <c r="V148" s="10" t="n">
        <f aca="false">J148*((1-K148)+R148)/2</f>
        <v>1363.8233179409</v>
      </c>
      <c r="W148" s="10" t="n">
        <f aca="false">J148*((1-K148)-R148)/2</f>
        <v>1669.95338164116</v>
      </c>
      <c r="X148" s="10" t="n">
        <f aca="false">J148*((1-K148)+S148)/2</f>
        <v>1398.82204941432</v>
      </c>
      <c r="Y148" s="10" t="n">
        <f aca="false">J148*((1-K148)-S148)/2</f>
        <v>1634.95465016775</v>
      </c>
      <c r="Z148" s="6" t="n">
        <f aca="false">MAX(-(1-K148),MIN(1-K148,(M148+G148)+O148+Assumptions!$B$6*P148/Assumptions!$B$22))</f>
        <v>-0.0682863314571803</v>
      </c>
      <c r="AA148" s="10" t="n">
        <f aca="false">B148*((1-K148)+Z148)/2</f>
        <v>125.094904575315</v>
      </c>
      <c r="AB148" s="10" t="n">
        <f aca="false">B148*((1-K148)-Z148)/2</f>
        <v>143.532214068753</v>
      </c>
      <c r="AC148" s="10" t="n">
        <f aca="false">J148-B148</f>
        <v>2779.28152087465</v>
      </c>
      <c r="AD148" s="10" t="n">
        <f aca="false">V148-AA148</f>
        <v>1238.72841336559</v>
      </c>
      <c r="AE148" s="10" t="n">
        <f aca="false">W148-AB148</f>
        <v>1526.42116757241</v>
      </c>
      <c r="AF148" s="6" t="n">
        <f aca="false">IF(AC148&gt;0,(AD148-AE148)/AC148,0)</f>
        <v>-0.103513354817069</v>
      </c>
      <c r="AG148" s="6" t="n">
        <f aca="false">R148-M148</f>
        <v>0.0233346513264919</v>
      </c>
      <c r="AH148" s="2" t="str">
        <f aca="false">IF(V148&gt;W148,"D","R")</f>
        <v>R</v>
      </c>
    </row>
    <row r="149" customFormat="false" ht="15" hidden="false" customHeight="false" outlineLevel="0" collapsed="false">
      <c r="A149" s="2" t="s">
        <v>252</v>
      </c>
      <c r="B149" s="20" t="n">
        <v>2117</v>
      </c>
      <c r="C149" s="20" t="n">
        <v>8154</v>
      </c>
      <c r="D149" s="20" t="n">
        <v>14312</v>
      </c>
      <c r="E149" s="20" t="n">
        <v>2070</v>
      </c>
      <c r="F149" s="20" t="n">
        <v>12123</v>
      </c>
      <c r="G149" s="12" t="n">
        <f aca="false">(Senate!G149-Senate!H149)/Senate!C149-Senate!M149</f>
        <v>0.0551190776010857</v>
      </c>
      <c r="H149" s="12" t="n">
        <f aca="false">Senate!M149</f>
        <v>-0.603806838209376</v>
      </c>
      <c r="I149" s="21" t="n">
        <v>-0.624608501118568</v>
      </c>
      <c r="J149" s="11" t="n">
        <f aca="false">Senate!J149</f>
        <v>17451.8213066371</v>
      </c>
      <c r="K149" s="6" t="n">
        <f aca="false">(D149-E149-F149)/D149</f>
        <v>0.00831470095025154</v>
      </c>
      <c r="L149" s="6" t="n">
        <f aca="false">E149/(E149+F149)</f>
        <v>0.145846544071021</v>
      </c>
      <c r="M149" s="6" t="n">
        <f aca="false">(E149-F149)/D149</f>
        <v>-0.702417551704863</v>
      </c>
      <c r="N149" s="6" t="n">
        <f aca="false">(I149-Assumptions!$B$10)-(M149-Assumptions!$B$9)</f>
        <v>0.0243798233162754</v>
      </c>
      <c r="O149" s="6" t="n">
        <f aca="false">Assumptions!$B$4*N149</f>
        <v>0.0121899116581377</v>
      </c>
      <c r="P149" s="23" t="n">
        <f aca="false">4*L149*(1-L149)</f>
        <v>0.498301318614243</v>
      </c>
      <c r="Q149" s="6" t="n">
        <f aca="false">MAX(-(1-K149),MIN(1-K149,M149+O149+Assumptions!$B$5*P149/Assumptions!$B$22))</f>
        <v>-0.690227640046725</v>
      </c>
      <c r="R149" s="6" t="n">
        <f aca="false">MAX(-(1-K149),MIN(1-K149,M149+O149+Assumptions!$B$6*P149/Assumptions!$B$22))</f>
        <v>-0.659065756358388</v>
      </c>
      <c r="S149" s="6" t="n">
        <f aca="false">MAX(-(1-K149),MIN(1-K149,M149+O149+Assumptions!$B$7*P149/Assumptions!$B$22))</f>
        <v>-0.647447366057081</v>
      </c>
      <c r="T149" s="10" t="n">
        <f aca="false">J149*((1-K149)+Q149)/2</f>
        <v>2630.49259821895</v>
      </c>
      <c r="U149" s="10" t="n">
        <f aca="false">J149*((1-K149)-Q149)/2</f>
        <v>14676.2220332162</v>
      </c>
      <c r="V149" s="10" t="n">
        <f aca="false">J149*((1-K149)+R149)/2</f>
        <v>2902.40841107249</v>
      </c>
      <c r="W149" s="10" t="n">
        <f aca="false">J149*((1-K149)-R149)/2</f>
        <v>14404.3062203627</v>
      </c>
      <c r="X149" s="10" t="n">
        <f aca="false">J149*((1-K149)+S149)/2</f>
        <v>3003.78944677708</v>
      </c>
      <c r="Y149" s="10" t="n">
        <f aca="false">J149*((1-K149)-S149)/2</f>
        <v>14302.9251846581</v>
      </c>
      <c r="Z149" s="6" t="n">
        <f aca="false">MAX(-(1-K149),MIN(1-K149,(M149+G149)+O149+Assumptions!$B$6*P149/Assumptions!$B$22))</f>
        <v>-0.603946678757303</v>
      </c>
      <c r="AA149" s="10" t="n">
        <f aca="false">B149*((1-K149)+Z149)/2</f>
        <v>410.421329579554</v>
      </c>
      <c r="AB149" s="10" t="n">
        <f aca="false">B149*((1-K149)-Z149)/2</f>
        <v>1688.97644850876</v>
      </c>
      <c r="AC149" s="10" t="n">
        <f aca="false">J149-B149</f>
        <v>15334.8213066371</v>
      </c>
      <c r="AD149" s="10" t="n">
        <f aca="false">V149-AA149</f>
        <v>2491.98708149293</v>
      </c>
      <c r="AE149" s="10" t="n">
        <f aca="false">W149-AB149</f>
        <v>12715.329771854</v>
      </c>
      <c r="AF149" s="6" t="n">
        <f aca="false">IF(AC149&gt;0,(AD149-AE149)/AC149,0)</f>
        <v>-0.666675045371166</v>
      </c>
      <c r="AG149" s="6" t="n">
        <f aca="false">R149-M149</f>
        <v>0.0433517953464749</v>
      </c>
      <c r="AH149" s="2" t="str">
        <f aca="false">IF(V149&gt;W149,"D","R")</f>
        <v>R</v>
      </c>
    </row>
    <row r="150" customFormat="false" ht="15" hidden="false" customHeight="false" outlineLevel="0" collapsed="false">
      <c r="A150" s="2" t="s">
        <v>253</v>
      </c>
      <c r="B150" s="20" t="n">
        <v>1403</v>
      </c>
      <c r="C150" s="20" t="n">
        <v>6317</v>
      </c>
      <c r="D150" s="20" t="n">
        <v>10135</v>
      </c>
      <c r="E150" s="20" t="n">
        <v>2969</v>
      </c>
      <c r="F150" s="20" t="n">
        <v>7096</v>
      </c>
      <c r="G150" s="12" t="n">
        <f aca="false">(Senate!G150-Senate!H150)/Senate!C150-Senate!M150</f>
        <v>-0.0182963275970939</v>
      </c>
      <c r="H150" s="12" t="n">
        <f aca="false">Senate!M150</f>
        <v>-0.348966613672496</v>
      </c>
      <c r="I150" s="21" t="n">
        <v>-0.397452788757137</v>
      </c>
      <c r="J150" s="11" t="n">
        <f aca="false">Senate!J150</f>
        <v>10592.0174770884</v>
      </c>
      <c r="K150" s="6" t="n">
        <f aca="false">(D150-E150-F150)/D150</f>
        <v>0.00690675875678342</v>
      </c>
      <c r="L150" s="6" t="n">
        <f aca="false">E150/(E150+F150)</f>
        <v>0.2949826130154</v>
      </c>
      <c r="M150" s="6" t="n">
        <f aca="false">(E150-F150)/D150</f>
        <v>-0.407202762703503</v>
      </c>
      <c r="N150" s="6" t="n">
        <f aca="false">(I150-Assumptions!$B$10)-(M150-Assumptions!$B$9)</f>
        <v>-0.0436792533236534</v>
      </c>
      <c r="O150" s="6" t="n">
        <f aca="false">Assumptions!$B$4*N150</f>
        <v>-0.0218396266618267</v>
      </c>
      <c r="P150" s="23" t="n">
        <f aca="false">4*L150*(1-L150)</f>
        <v>0.831871484136027</v>
      </c>
      <c r="Q150" s="6" t="n">
        <f aca="false">MAX(-(1-K150),MIN(1-K150,M150+O150+Assumptions!$B$5*P150/Assumptions!$B$22))</f>
        <v>-0.429042389365329</v>
      </c>
      <c r="R150" s="6" t="n">
        <f aca="false">MAX(-(1-K150),MIN(1-K150,M150+O150+Assumptions!$B$6*P150/Assumptions!$B$22))</f>
        <v>-0.37702028654533</v>
      </c>
      <c r="S150" s="6" t="n">
        <f aca="false">MAX(-(1-K150),MIN(1-K150,M150+O150+Assumptions!$B$7*P150/Assumptions!$B$22))</f>
        <v>-0.357624376435965</v>
      </c>
      <c r="T150" s="10" t="n">
        <f aca="false">J150*((1-K150)+Q150)/2</f>
        <v>2987.21824052859</v>
      </c>
      <c r="U150" s="10" t="n">
        <f aca="false">J150*((1-K150)-Q150)/2</f>
        <v>7531.64272709792</v>
      </c>
      <c r="V150" s="10" t="n">
        <f aca="false">J150*((1-K150)+R150)/2</f>
        <v>3262.72775166075</v>
      </c>
      <c r="W150" s="10" t="n">
        <f aca="false">J150*((1-K150)-R150)/2</f>
        <v>7256.13321596576</v>
      </c>
      <c r="X150" s="10" t="n">
        <f aca="false">J150*((1-K150)+S150)/2</f>
        <v>3365.44866109196</v>
      </c>
      <c r="Y150" s="10" t="n">
        <f aca="false">J150*((1-K150)-S150)/2</f>
        <v>7153.41230653455</v>
      </c>
      <c r="Z150" s="6" t="n">
        <f aca="false">MAX(-(1-K150),MIN(1-K150,(M150+G150)+O150+Assumptions!$B$6*P150/Assumptions!$B$22))</f>
        <v>-0.395316614142424</v>
      </c>
      <c r="AA150" s="10" t="n">
        <f aca="false">B150*((1-K150)+Z150)/2</f>
        <v>419.340303911206</v>
      </c>
      <c r="AB150" s="10" t="n">
        <f aca="false">B150*((1-K150)-Z150)/2</f>
        <v>973.969513553027</v>
      </c>
      <c r="AC150" s="10" t="n">
        <f aca="false">J150-B150</f>
        <v>9189.01747708839</v>
      </c>
      <c r="AD150" s="10" t="n">
        <f aca="false">V150-AA150</f>
        <v>2843.38744774954</v>
      </c>
      <c r="AE150" s="10" t="n">
        <f aca="false">W150-AB150</f>
        <v>6282.16370241273</v>
      </c>
      <c r="AF150" s="6" t="n">
        <f aca="false">IF(AC150&gt;0,(AD150-AE150)/AC150,0)</f>
        <v>-0.374226761809663</v>
      </c>
      <c r="AG150" s="6" t="n">
        <f aca="false">R150-M150</f>
        <v>0.0301824761581726</v>
      </c>
      <c r="AH150" s="2" t="str">
        <f aca="false">IF(V150&gt;W150,"D","R")</f>
        <v>R</v>
      </c>
    </row>
    <row r="151" customFormat="false" ht="15" hidden="false" customHeight="false" outlineLevel="0" collapsed="false">
      <c r="A151" s="2" t="s">
        <v>254</v>
      </c>
      <c r="B151" s="20" t="n">
        <v>1321</v>
      </c>
      <c r="C151" s="20" t="n">
        <v>10892</v>
      </c>
      <c r="D151" s="20" t="n">
        <v>22117</v>
      </c>
      <c r="E151" s="20" t="n">
        <v>3505</v>
      </c>
      <c r="F151" s="20" t="n">
        <v>18414</v>
      </c>
      <c r="G151" s="12" t="n">
        <f aca="false">(Senate!G151-Senate!H151)/Senate!C151-Senate!M151</f>
        <v>0.00204028911633869</v>
      </c>
      <c r="H151" s="12" t="n">
        <f aca="false">Senate!M151</f>
        <v>-0.577416712179137</v>
      </c>
      <c r="I151" s="21" t="n">
        <v>-0.592968896091753</v>
      </c>
      <c r="J151" s="11" t="n">
        <f aca="false">Senate!J151</f>
        <v>12627.7519325995</v>
      </c>
      <c r="K151" s="6" t="n">
        <f aca="false">(D151-E151-F151)/D151</f>
        <v>0.00895238956458833</v>
      </c>
      <c r="L151" s="6" t="n">
        <f aca="false">E151/(E151+F151)</f>
        <v>0.159906930060678</v>
      </c>
      <c r="M151" s="6" t="n">
        <f aca="false">(E151-F151)/D151</f>
        <v>-0.674096848578017</v>
      </c>
      <c r="N151" s="6" t="n">
        <f aca="false">(I151-Assumptions!$B$10)-(M151-Assumptions!$B$9)</f>
        <v>0.0276987252162441</v>
      </c>
      <c r="O151" s="6" t="n">
        <f aca="false">Assumptions!$B$4*N151</f>
        <v>0.013849362608122</v>
      </c>
      <c r="P151" s="23" t="n">
        <f aca="false">4*L151*(1-L151)</f>
        <v>0.53734681511699</v>
      </c>
      <c r="Q151" s="6" t="n">
        <f aca="false">MAX(-(1-K151),MIN(1-K151,M151+O151+Assumptions!$B$5*P151/Assumptions!$B$22))</f>
        <v>-0.660247485969895</v>
      </c>
      <c r="R151" s="6" t="n">
        <f aca="false">MAX(-(1-K151),MIN(1-K151,M151+O151+Assumptions!$B$6*P151/Assumptions!$B$22))</f>
        <v>-0.626643844302759</v>
      </c>
      <c r="S151" s="6" t="n">
        <f aca="false">MAX(-(1-K151),MIN(1-K151,M151+O151+Assumptions!$B$7*P151/Assumptions!$B$22))</f>
        <v>-0.614115069459146</v>
      </c>
      <c r="T151" s="10" t="n">
        <f aca="false">J151*((1-K151)+Q151)/2</f>
        <v>2088.63095551179</v>
      </c>
      <c r="U151" s="10" t="n">
        <f aca="false">J151*((1-K151)-Q151)/2</f>
        <v>10426.0724224621</v>
      </c>
      <c r="V151" s="10" t="n">
        <f aca="false">J151*((1-K151)+R151)/2</f>
        <v>2300.80018101407</v>
      </c>
      <c r="W151" s="10" t="n">
        <f aca="false">J151*((1-K151)-R151)/2</f>
        <v>10213.9031969598</v>
      </c>
      <c r="X151" s="10" t="n">
        <f aca="false">J151*((1-K151)+S151)/2</f>
        <v>2379.90531138634</v>
      </c>
      <c r="Y151" s="10" t="n">
        <f aca="false">J151*((1-K151)-S151)/2</f>
        <v>10134.7980665876</v>
      </c>
      <c r="Z151" s="6" t="n">
        <f aca="false">MAX(-(1-K151),MIN(1-K151,(M151+G151)+O151+Assumptions!$B$6*P151/Assumptions!$B$22))</f>
        <v>-0.624603555186421</v>
      </c>
      <c r="AA151" s="10" t="n">
        <f aca="false">B151*((1-K151)+Z151)/2</f>
        <v>242.036298491959</v>
      </c>
      <c r="AB151" s="10" t="n">
        <f aca="false">B151*((1-K151)-Z151)/2</f>
        <v>1067.13759489322</v>
      </c>
      <c r="AC151" s="10" t="n">
        <f aca="false">J151-B151</f>
        <v>11306.7519325995</v>
      </c>
      <c r="AD151" s="10" t="n">
        <f aca="false">V151-AA151</f>
        <v>2058.76388252211</v>
      </c>
      <c r="AE151" s="10" t="n">
        <f aca="false">W151-AB151</f>
        <v>9146.7656020666</v>
      </c>
      <c r="AF151" s="6" t="n">
        <f aca="false">IF(AC151&gt;0,(AD151-AE151)/AC151,0)</f>
        <v>-0.626882217085567</v>
      </c>
      <c r="AG151" s="6" t="n">
        <f aca="false">R151-M151</f>
        <v>0.0474530042752575</v>
      </c>
      <c r="AH151" s="2" t="str">
        <f aca="false">IF(V151&gt;W151,"D","R")</f>
        <v>R</v>
      </c>
    </row>
    <row r="152" customFormat="false" ht="15" hidden="false" customHeight="false" outlineLevel="0" collapsed="false">
      <c r="A152" s="2" t="s">
        <v>255</v>
      </c>
      <c r="B152" s="20" t="n">
        <v>5905</v>
      </c>
      <c r="C152" s="20" t="n">
        <v>23228</v>
      </c>
      <c r="D152" s="20" t="n">
        <v>42452</v>
      </c>
      <c r="E152" s="20" t="n">
        <v>9573</v>
      </c>
      <c r="F152" s="20" t="n">
        <v>32567</v>
      </c>
      <c r="G152" s="12" t="n">
        <f aca="false">(Senate!G152-Senate!H152)/Senate!C152-Senate!M152</f>
        <v>0.0408240988895048</v>
      </c>
      <c r="H152" s="12" t="n">
        <f aca="false">Senate!M152</f>
        <v>-0.469746089590383</v>
      </c>
      <c r="I152" s="21" t="n">
        <v>-0.459127038508976</v>
      </c>
      <c r="J152" s="11" t="n">
        <f aca="false">Senate!J152</f>
        <v>50908.2967404404</v>
      </c>
      <c r="K152" s="6" t="n">
        <f aca="false">(D152-E152-F152)/D152</f>
        <v>0.00734947705644022</v>
      </c>
      <c r="L152" s="6" t="n">
        <f aca="false">E152/(E152+F152)</f>
        <v>0.227171333649739</v>
      </c>
      <c r="M152" s="6" t="n">
        <f aca="false">(E152-F152)/D152</f>
        <v>-0.541647036653161</v>
      </c>
      <c r="N152" s="6" t="n">
        <f aca="false">(I152-Assumptions!$B$10)-(M152-Assumptions!$B$9)</f>
        <v>0.0290907708741655</v>
      </c>
      <c r="O152" s="6" t="n">
        <f aca="false">Assumptions!$B$4*N152</f>
        <v>0.0145453854370827</v>
      </c>
      <c r="P152" s="23" t="n">
        <f aca="false">4*L152*(1-L152)</f>
        <v>0.702258075270152</v>
      </c>
      <c r="Q152" s="6" t="n">
        <f aca="false">MAX(-(1-K152),MIN(1-K152,M152+O152+Assumptions!$B$5*P152/Assumptions!$B$22))</f>
        <v>-0.527101651216078</v>
      </c>
      <c r="R152" s="6" t="n">
        <f aca="false">MAX(-(1-K152),MIN(1-K152,M152+O152+Assumptions!$B$6*P152/Assumptions!$B$22))</f>
        <v>-0.483185081776484</v>
      </c>
      <c r="S152" s="6" t="n">
        <f aca="false">MAX(-(1-K152),MIN(1-K152,M152+O152+Assumptions!$B$7*P152/Assumptions!$B$22))</f>
        <v>-0.466811237064566</v>
      </c>
      <c r="T152" s="10" t="n">
        <f aca="false">J152*((1-K152)+Q152)/2</f>
        <v>11850.1500545399</v>
      </c>
      <c r="U152" s="10" t="n">
        <f aca="false">J152*((1-K152)-Q152)/2</f>
        <v>38683.9973270242</v>
      </c>
      <c r="V152" s="10" t="n">
        <f aca="false">J152*((1-K152)+R152)/2</f>
        <v>12968.0089289664</v>
      </c>
      <c r="W152" s="10" t="n">
        <f aca="false">J152*((1-K152)-R152)/2</f>
        <v>37566.1384525976</v>
      </c>
      <c r="X152" s="10" t="n">
        <f aca="false">J152*((1-K152)+S152)/2</f>
        <v>13384.7912016545</v>
      </c>
      <c r="Y152" s="10" t="n">
        <f aca="false">J152*((1-K152)-S152)/2</f>
        <v>37149.3561799096</v>
      </c>
      <c r="Z152" s="6" t="n">
        <f aca="false">MAX(-(1-K152),MIN(1-K152,(M152+G152)+O152+Assumptions!$B$6*P152/Assumptions!$B$22))</f>
        <v>-0.442360982886979</v>
      </c>
      <c r="AA152" s="10" t="n">
        <f aca="false">B152*((1-K152)+Z152)/2</f>
        <v>1624.72986701706</v>
      </c>
      <c r="AB152" s="10" t="n">
        <f aca="false">B152*((1-K152)-Z152)/2</f>
        <v>4236.87147096467</v>
      </c>
      <c r="AC152" s="10" t="n">
        <f aca="false">J152-B152</f>
        <v>45003.2967404404</v>
      </c>
      <c r="AD152" s="10" t="n">
        <f aca="false">V152-AA152</f>
        <v>11343.2790619494</v>
      </c>
      <c r="AE152" s="10" t="n">
        <f aca="false">W152-AB152</f>
        <v>33329.266981633</v>
      </c>
      <c r="AF152" s="6" t="n">
        <f aca="false">IF(AC152&gt;0,(AD152-AE152)/AC152,0)</f>
        <v>-0.488541718320977</v>
      </c>
      <c r="AG152" s="6" t="n">
        <f aca="false">R152-M152</f>
        <v>0.0584619548766775</v>
      </c>
      <c r="AH152" s="2" t="str">
        <f aca="false">IF(V152&gt;W152,"D","R")</f>
        <v>R</v>
      </c>
    </row>
    <row r="153" customFormat="false" ht="15" hidden="false" customHeight="false" outlineLevel="0" collapsed="false">
      <c r="A153" s="2" t="s">
        <v>256</v>
      </c>
      <c r="B153" s="20" t="n">
        <v>1242</v>
      </c>
      <c r="C153" s="20" t="n">
        <v>5857</v>
      </c>
      <c r="D153" s="20" t="n">
        <v>10752</v>
      </c>
      <c r="E153" s="20" t="n">
        <v>2828</v>
      </c>
      <c r="F153" s="20" t="n">
        <v>7855</v>
      </c>
      <c r="G153" s="12" t="n">
        <f aca="false">(Senate!G153-Senate!H153)/Senate!C153-Senate!M153</f>
        <v>0.100580001112718</v>
      </c>
      <c r="H153" s="12" t="n">
        <f aca="false">Senate!M153</f>
        <v>-0.428905082212257</v>
      </c>
      <c r="I153" s="21" t="n">
        <v>-0.431559199555309</v>
      </c>
      <c r="J153" s="11" t="n">
        <f aca="false">Senate!J153</f>
        <v>10756.0729414328</v>
      </c>
      <c r="K153" s="6" t="n">
        <f aca="false">(D153-E153-F153)/D153</f>
        <v>0.00641741071428571</v>
      </c>
      <c r="L153" s="6" t="n">
        <f aca="false">E153/(E153+F153)</f>
        <v>0.26471964803894</v>
      </c>
      <c r="M153" s="6" t="n">
        <f aca="false">(E153-F153)/D153</f>
        <v>-0.467540922619048</v>
      </c>
      <c r="N153" s="6" t="n">
        <f aca="false">(I153-Assumptions!$B$10)-(M153-Assumptions!$B$9)</f>
        <v>-0.0174475042062804</v>
      </c>
      <c r="O153" s="6" t="n">
        <f aca="false">Assumptions!$B$4*N153</f>
        <v>-0.00872375210314019</v>
      </c>
      <c r="P153" s="23" t="n">
        <f aca="false">4*L153*(1-L153)</f>
        <v>0.77857262392432</v>
      </c>
      <c r="Q153" s="6" t="n">
        <f aca="false">MAX(-(1-K153),MIN(1-K153,M153+O153+Assumptions!$B$5*P153/Assumptions!$B$22))</f>
        <v>-0.476264674722188</v>
      </c>
      <c r="R153" s="6" t="n">
        <f aca="false">MAX(-(1-K153),MIN(1-K153,M153+O153+Assumptions!$B$6*P153/Assumptions!$B$22))</f>
        <v>-0.427575681449755</v>
      </c>
      <c r="S153" s="6" t="n">
        <f aca="false">MAX(-(1-K153),MIN(1-K153,M153+O153+Assumptions!$B$7*P153/Assumptions!$B$22))</f>
        <v>-0.409422487218158</v>
      </c>
      <c r="T153" s="10" t="n">
        <f aca="false">J153*((1-K153)+Q153)/2</f>
        <v>2782.15461147761</v>
      </c>
      <c r="U153" s="10" t="n">
        <f aca="false">J153*((1-K153)-Q153)/2</f>
        <v>7904.89219221725</v>
      </c>
      <c r="V153" s="10" t="n">
        <f aca="false">J153*((1-K153)+R153)/2</f>
        <v>3044.00579301922</v>
      </c>
      <c r="W153" s="10" t="n">
        <f aca="false">J153*((1-K153)-R153)/2</f>
        <v>7643.04101067564</v>
      </c>
      <c r="X153" s="10" t="n">
        <f aca="false">J153*((1-K153)+S153)/2</f>
        <v>3141.63433365675</v>
      </c>
      <c r="Y153" s="10" t="n">
        <f aca="false">J153*((1-K153)-S153)/2</f>
        <v>7545.41247003811</v>
      </c>
      <c r="Z153" s="6" t="n">
        <f aca="false">MAX(-(1-K153),MIN(1-K153,(M153+G153)+O153+Assumptions!$B$6*P153/Assumptions!$B$22))</f>
        <v>-0.326995680337037</v>
      </c>
      <c r="AA153" s="10" t="n">
        <f aca="false">B153*((1-K153)+Z153)/2</f>
        <v>413.950470457128</v>
      </c>
      <c r="AB153" s="10" t="n">
        <f aca="false">B153*((1-K153)-Z153)/2</f>
        <v>820.079105435729</v>
      </c>
      <c r="AC153" s="10" t="n">
        <f aca="false">J153-B153</f>
        <v>9514.07294143284</v>
      </c>
      <c r="AD153" s="10" t="n">
        <f aca="false">V153-AA153</f>
        <v>2630.05532256209</v>
      </c>
      <c r="AE153" s="10" t="n">
        <f aca="false">W153-AB153</f>
        <v>6822.96190523991</v>
      </c>
      <c r="AF153" s="6" t="n">
        <f aca="false">IF(AC153&gt;0,(AD153-AE153)/AC153,0)</f>
        <v>-0.440705742796876</v>
      </c>
      <c r="AG153" s="6" t="n">
        <f aca="false">R153-M153</f>
        <v>0.0399652411692924</v>
      </c>
      <c r="AH153" s="2" t="str">
        <f aca="false">IF(V153&gt;W153,"D","R")</f>
        <v>R</v>
      </c>
    </row>
    <row r="154" customFormat="false" ht="15" hidden="false" customHeight="false" outlineLevel="0" collapsed="false">
      <c r="A154" s="2" t="s">
        <v>257</v>
      </c>
      <c r="B154" s="20" t="n">
        <v>275</v>
      </c>
      <c r="C154" s="20" t="n">
        <v>1235</v>
      </c>
      <c r="D154" s="20" t="n">
        <v>2157</v>
      </c>
      <c r="E154" s="20" t="n">
        <v>1081</v>
      </c>
      <c r="F154" s="20" t="n">
        <v>1063</v>
      </c>
      <c r="G154" s="12" t="n">
        <f aca="false">(Senate!G154-Senate!H154)/Senate!C154-Senate!M154</f>
        <v>-0.086004412183051</v>
      </c>
      <c r="H154" s="12" t="n">
        <f aca="false">Senate!M154</f>
        <v>0.0511865984178688</v>
      </c>
      <c r="I154" s="21" t="n">
        <v>0.0470679012345679</v>
      </c>
      <c r="J154" s="11" t="n">
        <f aca="false">Senate!J154</f>
        <v>2267.58417868239</v>
      </c>
      <c r="K154" s="6" t="n">
        <f aca="false">(D154-E154-F154)/D154</f>
        <v>0.00602688919796013</v>
      </c>
      <c r="L154" s="6" t="n">
        <f aca="false">E154/(E154+F154)</f>
        <v>0.50419776119403</v>
      </c>
      <c r="M154" s="6" t="n">
        <f aca="false">(E154-F154)/D154</f>
        <v>0.00834492350486787</v>
      </c>
      <c r="N154" s="6" t="n">
        <f aca="false">(I154-Assumptions!$B$10)-(M154-Assumptions!$B$9)</f>
        <v>-0.0147062495403194</v>
      </c>
      <c r="O154" s="6" t="n">
        <f aca="false">Assumptions!$B$4*N154</f>
        <v>-0.0073531247701597</v>
      </c>
      <c r="P154" s="23" t="n">
        <f aca="false">4*L154*(1-L154)</f>
        <v>0.999929515203832</v>
      </c>
      <c r="Q154" s="6" t="n">
        <f aca="false">MAX(-(1-K154),MIN(1-K154,M154+O154+Assumptions!$B$5*P154/Assumptions!$B$22))</f>
        <v>0.000991798734708177</v>
      </c>
      <c r="R154" s="6" t="n">
        <f aca="false">MAX(-(1-K154),MIN(1-K154,M154+O154+Assumptions!$B$6*P154/Assumptions!$B$22))</f>
        <v>0.063523616503064</v>
      </c>
      <c r="S154" s="6" t="n">
        <f aca="false">MAX(-(1-K154),MIN(1-K154,M154+O154+Assumptions!$B$7*P154/Assumptions!$B$22))</f>
        <v>0.086837966570896</v>
      </c>
      <c r="T154" s="10" t="n">
        <f aca="false">J154*((1-K154)+Q154)/2</f>
        <v>1128.08334360484</v>
      </c>
      <c r="U154" s="10" t="n">
        <f aca="false">J154*((1-K154)-Q154)/2</f>
        <v>1125.83435648558</v>
      </c>
      <c r="V154" s="10" t="n">
        <f aca="false">J154*((1-K154)+R154)/2</f>
        <v>1198.98142392273</v>
      </c>
      <c r="W154" s="10" t="n">
        <f aca="false">J154*((1-K154)-R154)/2</f>
        <v>1054.93627616769</v>
      </c>
      <c r="X154" s="10" t="n">
        <f aca="false">J154*((1-K154)+S154)/2</f>
        <v>1225.41504959777</v>
      </c>
      <c r="Y154" s="10" t="n">
        <f aca="false">J154*((1-K154)-S154)/2</f>
        <v>1028.50265049266</v>
      </c>
      <c r="Z154" s="6" t="n">
        <f aca="false">MAX(-(1-K154),MIN(1-K154,(M154+G154)+O154+Assumptions!$B$6*P154/Assumptions!$B$22))</f>
        <v>-0.022480795679987</v>
      </c>
      <c r="AA154" s="10" t="n">
        <f aca="false">B154*((1-K154)+Z154)/2</f>
        <v>133.580193329282</v>
      </c>
      <c r="AB154" s="10" t="n">
        <f aca="false">B154*((1-K154)-Z154)/2</f>
        <v>139.762412141279</v>
      </c>
      <c r="AC154" s="10" t="n">
        <f aca="false">J154-B154</f>
        <v>1992.58417868239</v>
      </c>
      <c r="AD154" s="10" t="n">
        <f aca="false">V154-AA154</f>
        <v>1065.40123059345</v>
      </c>
      <c r="AE154" s="10" t="n">
        <f aca="false">W154-AB154</f>
        <v>915.173864026416</v>
      </c>
      <c r="AF154" s="6" t="n">
        <f aca="false">IF(AC154&gt;0,(AD154-AE154)/AC154,0)</f>
        <v>0.0753932346619206</v>
      </c>
      <c r="AG154" s="6" t="n">
        <f aca="false">R154-M154</f>
        <v>0.0551786929981961</v>
      </c>
      <c r="AH154" s="2" t="str">
        <f aca="false">IF(V154&gt;W154,"D","R")</f>
        <v>D</v>
      </c>
    </row>
    <row r="155" customFormat="false" ht="15" hidden="false" customHeight="false" outlineLevel="0" collapsed="false">
      <c r="A155" s="2" t="s">
        <v>258</v>
      </c>
      <c r="B155" s="20" t="n">
        <v>1203</v>
      </c>
      <c r="C155" s="20" t="n">
        <v>3902</v>
      </c>
      <c r="D155" s="20" t="n">
        <v>7794</v>
      </c>
      <c r="E155" s="20" t="n">
        <v>3665</v>
      </c>
      <c r="F155" s="20" t="n">
        <v>4098</v>
      </c>
      <c r="G155" s="12" t="n">
        <f aca="false">(Senate!G155-Senate!H155)/Senate!C155-Senate!M155</f>
        <v>0.0063539521312211</v>
      </c>
      <c r="H155" s="12" t="n">
        <f aca="false">Senate!M155</f>
        <v>-0.0142985959036455</v>
      </c>
      <c r="I155" s="21" t="n">
        <v>-0.0190666807121037</v>
      </c>
      <c r="J155" s="11" t="n">
        <f aca="false">Senate!J155</f>
        <v>11341.4665152862</v>
      </c>
      <c r="K155" s="6" t="n">
        <f aca="false">(D155-E155-F155)/D155</f>
        <v>0.00397741852707211</v>
      </c>
      <c r="L155" s="6" t="n">
        <f aca="false">E155/(E155+F155)</f>
        <v>0.472111297178926</v>
      </c>
      <c r="M155" s="6" t="n">
        <f aca="false">(E155-F155)/D155</f>
        <v>-0.0555555555555556</v>
      </c>
      <c r="N155" s="6" t="n">
        <f aca="false">(I155-Assumptions!$B$10)-(M155-Assumptions!$B$9)</f>
        <v>-0.0169403524265675</v>
      </c>
      <c r="O155" s="6" t="n">
        <f aca="false">Assumptions!$B$4*N155</f>
        <v>-0.00847017621328377</v>
      </c>
      <c r="P155" s="23" t="n">
        <f aca="false">4*L155*(1-L155)</f>
        <v>0.996888881019831</v>
      </c>
      <c r="Q155" s="6" t="n">
        <f aca="false">MAX(-(1-K155),MIN(1-K155,M155+O155+Assumptions!$B$5*P155/Assumptions!$B$22))</f>
        <v>-0.0640257317688393</v>
      </c>
      <c r="R155" s="6" t="n">
        <f aca="false">MAX(-(1-K155),MIN(1-K155,M155+O155+Assumptions!$B$6*P155/Assumptions!$B$22))</f>
        <v>-0.00168406378584653</v>
      </c>
      <c r="S155" s="6" t="n">
        <f aca="false">MAX(-(1-K155),MIN(1-K155,M155+O155+Assumptions!$B$7*P155/Assumptions!$B$22))</f>
        <v>0.0215593908751432</v>
      </c>
      <c r="T155" s="10" t="n">
        <f aca="false">J155*((1-K155)+Q155)/2</f>
        <v>5285.10553163558</v>
      </c>
      <c r="U155" s="10" t="n">
        <f aca="false">J155*((1-K155)-Q155)/2</f>
        <v>6011.25122460857</v>
      </c>
      <c r="V155" s="10" t="n">
        <f aca="false">J155*((1-K155)+R155)/2</f>
        <v>5638.62850160368</v>
      </c>
      <c r="W155" s="10" t="n">
        <f aca="false">J155*((1-K155)-R155)/2</f>
        <v>5657.72825464047</v>
      </c>
      <c r="X155" s="10" t="n">
        <f aca="false">J155*((1-K155)+S155)/2</f>
        <v>5770.43593297228</v>
      </c>
      <c r="Y155" s="10" t="n">
        <f aca="false">J155*((1-K155)-S155)/2</f>
        <v>5525.92082327187</v>
      </c>
      <c r="Z155" s="6" t="n">
        <f aca="false">MAX(-(1-K155),MIN(1-K155,(M155+G155)+O155+Assumptions!$B$6*P155/Assumptions!$B$22))</f>
        <v>0.00466988834537457</v>
      </c>
      <c r="AA155" s="10" t="n">
        <f aca="false">B155*((1-K155)+Z155)/2</f>
        <v>601.916520595709</v>
      </c>
      <c r="AB155" s="10" t="n">
        <f aca="false">B155*((1-K155)-Z155)/2</f>
        <v>596.298644916223</v>
      </c>
      <c r="AC155" s="10" t="n">
        <f aca="false">J155-B155</f>
        <v>10138.4665152862</v>
      </c>
      <c r="AD155" s="10" t="n">
        <f aca="false">V155-AA155</f>
        <v>5036.71198100797</v>
      </c>
      <c r="AE155" s="10" t="n">
        <f aca="false">W155-AB155</f>
        <v>5061.42960972424</v>
      </c>
      <c r="AF155" s="6" t="n">
        <f aca="false">IF(AC155&gt;0,(AD155-AE155)/AC155,0)</f>
        <v>-0.00243800467052905</v>
      </c>
      <c r="AG155" s="6" t="n">
        <f aca="false">R155-M155</f>
        <v>0.053871491769709</v>
      </c>
      <c r="AH155" s="2" t="str">
        <f aca="false">IF(V155&gt;W155,"D","R")</f>
        <v>R</v>
      </c>
    </row>
    <row r="156" customFormat="false" ht="15" hidden="false" customHeight="false" outlineLevel="0" collapsed="false">
      <c r="A156" s="2" t="s">
        <v>259</v>
      </c>
      <c r="B156" s="20" t="n">
        <v>1409</v>
      </c>
      <c r="C156" s="20" t="n">
        <v>5203</v>
      </c>
      <c r="D156" s="20" t="n">
        <v>10025</v>
      </c>
      <c r="E156" s="20" t="n">
        <v>1796</v>
      </c>
      <c r="F156" s="20" t="n">
        <v>8170</v>
      </c>
      <c r="G156" s="12" t="n">
        <f aca="false">(Senate!G156-Senate!H156)/Senate!C156-Senate!M156</f>
        <v>0.0797362754967694</v>
      </c>
      <c r="H156" s="12" t="n">
        <f aca="false">Senate!M156</f>
        <v>-0.583099719663596</v>
      </c>
      <c r="I156" s="21" t="n">
        <v>-0.597522306614556</v>
      </c>
      <c r="J156" s="11" t="n">
        <f aca="false">Senate!J156</f>
        <v>12817.3123327794</v>
      </c>
      <c r="K156" s="6" t="n">
        <f aca="false">(D156-E156-F156)/D156</f>
        <v>0.00588528678304239</v>
      </c>
      <c r="L156" s="6" t="n">
        <f aca="false">E156/(E156+F156)</f>
        <v>0.180212723259081</v>
      </c>
      <c r="M156" s="6" t="n">
        <f aca="false">(E156-F156)/D156</f>
        <v>-0.635810473815461</v>
      </c>
      <c r="N156" s="6" t="n">
        <f aca="false">(I156-Assumptions!$B$10)-(M156-Assumptions!$B$9)</f>
        <v>-0.0151410600691145</v>
      </c>
      <c r="O156" s="6" t="n">
        <f aca="false">Assumptions!$B$4*N156</f>
        <v>-0.00757053003455727</v>
      </c>
      <c r="P156" s="23" t="n">
        <f aca="false">4*L156*(1-L156)</f>
        <v>0.590944390538507</v>
      </c>
      <c r="Q156" s="6" t="n">
        <f aca="false">MAX(-(1-K156),MIN(1-K156,M156+O156+Assumptions!$B$5*P156/Assumptions!$B$22))</f>
        <v>-0.643381003850019</v>
      </c>
      <c r="R156" s="6" t="n">
        <f aca="false">MAX(-(1-K156),MIN(1-K156,M156+O156+Assumptions!$B$6*P156/Assumptions!$B$22))</f>
        <v>-0.606425572113559</v>
      </c>
      <c r="S156" s="6" t="n">
        <f aca="false">MAX(-(1-K156),MIN(1-K156,M156+O156+Assumptions!$B$7*P156/Assumptions!$B$22))</f>
        <v>-0.592647116550291</v>
      </c>
      <c r="T156" s="10" t="n">
        <f aca="false">J156*((1-K156)+Q156)/2</f>
        <v>2247.73174929517</v>
      </c>
      <c r="U156" s="10" t="n">
        <f aca="false">J156*((1-K156)-Q156)/2</f>
        <v>10494.147024618</v>
      </c>
      <c r="V156" s="10" t="n">
        <f aca="false">J156*((1-K156)+R156)/2</f>
        <v>2484.56640477462</v>
      </c>
      <c r="W156" s="10" t="n">
        <f aca="false">J156*((1-K156)-R156)/2</f>
        <v>10257.3123691386</v>
      </c>
      <c r="X156" s="10" t="n">
        <f aca="false">J156*((1-K156)+S156)/2</f>
        <v>2572.86778898349</v>
      </c>
      <c r="Y156" s="10" t="n">
        <f aca="false">J156*((1-K156)-S156)/2</f>
        <v>10169.0109849297</v>
      </c>
      <c r="Z156" s="6" t="n">
        <f aca="false">MAX(-(1-K156),MIN(1-K156,(M156+G156)+O156+Assumptions!$B$6*P156/Assumptions!$B$22))</f>
        <v>-0.52668929661679</v>
      </c>
      <c r="AA156" s="10" t="n">
        <f aca="false">B156*((1-K156)+Z156)/2</f>
        <v>329.301205994818</v>
      </c>
      <c r="AB156" s="10" t="n">
        <f aca="false">B156*((1-K156)-Z156)/2</f>
        <v>1071.40642492788</v>
      </c>
      <c r="AC156" s="10" t="n">
        <f aca="false">J156-B156</f>
        <v>11408.3123327794</v>
      </c>
      <c r="AD156" s="10" t="n">
        <f aca="false">V156-AA156</f>
        <v>2155.26519877981</v>
      </c>
      <c r="AE156" s="10" t="n">
        <f aca="false">W156-AB156</f>
        <v>9185.90594421069</v>
      </c>
      <c r="AF156" s="6" t="n">
        <f aca="false">IF(AC156&gt;0,(AD156-AE156)/AC156,0)</f>
        <v>-0.616273515341072</v>
      </c>
      <c r="AG156" s="6" t="n">
        <f aca="false">R156-M156</f>
        <v>0.0293849017019021</v>
      </c>
      <c r="AH156" s="2" t="str">
        <f aca="false">IF(V156&gt;W156,"D","R")</f>
        <v>R</v>
      </c>
    </row>
    <row r="157" customFormat="false" ht="15" hidden="false" customHeight="false" outlineLevel="0" collapsed="false">
      <c r="A157" s="2" t="s">
        <v>260</v>
      </c>
      <c r="B157" s="20" t="n">
        <v>94</v>
      </c>
      <c r="C157" s="20" t="n">
        <v>616</v>
      </c>
      <c r="D157" s="20" t="n">
        <v>1136</v>
      </c>
      <c r="E157" s="20" t="n">
        <v>425</v>
      </c>
      <c r="F157" s="20" t="n">
        <v>708</v>
      </c>
      <c r="G157" s="12" t="n">
        <f aca="false">(Senate!G157-Senate!H157)/Senate!C157-Senate!M157</f>
        <v>-0.131285714285714</v>
      </c>
      <c r="H157" s="12" t="n">
        <f aca="false">Senate!M157</f>
        <v>-0.208</v>
      </c>
      <c r="I157" s="21" t="n">
        <v>-0.184131736526946</v>
      </c>
      <c r="J157" s="11" t="n">
        <f aca="false">Senate!J157</f>
        <v>813.506318295662</v>
      </c>
      <c r="K157" s="6" t="n">
        <f aca="false">(D157-E157-F157)/D157</f>
        <v>0.00264084507042254</v>
      </c>
      <c r="L157" s="6" t="n">
        <f aca="false">E157/(E157+F157)</f>
        <v>0.375110326566637</v>
      </c>
      <c r="M157" s="6" t="n">
        <f aca="false">(E157-F157)/D157</f>
        <v>-0.249119718309859</v>
      </c>
      <c r="N157" s="6" t="n">
        <f aca="false">(I157-Assumptions!$B$10)-(M157-Assumptions!$B$9)</f>
        <v>0.0115587545128936</v>
      </c>
      <c r="O157" s="6" t="n">
        <f aca="false">Assumptions!$B$4*N157</f>
        <v>0.00577937725644682</v>
      </c>
      <c r="P157" s="23" t="n">
        <f aca="false">4*L157*(1-L157)</f>
        <v>0.937610277878832</v>
      </c>
      <c r="Q157" s="6" t="n">
        <f aca="false">MAX(-(1-K157),MIN(1-K157,M157+O157+Assumptions!$B$5*P157/Assumptions!$B$22))</f>
        <v>-0.243340341053412</v>
      </c>
      <c r="R157" s="6" t="n">
        <f aca="false">MAX(-(1-K157),MIN(1-K157,M157+O157+Assumptions!$B$6*P157/Assumptions!$B$22))</f>
        <v>-0.184705733170971</v>
      </c>
      <c r="S157" s="6" t="n">
        <f aca="false">MAX(-(1-K157),MIN(1-K157,M157+O157+Assumptions!$B$7*P157/Assumptions!$B$22))</f>
        <v>-0.162844418034965</v>
      </c>
      <c r="T157" s="10" t="n">
        <f aca="false">J157*((1-K157)+Q157)/2</f>
        <v>306.69953460103</v>
      </c>
      <c r="U157" s="10" t="n">
        <f aca="false">J157*((1-K157)-Q157)/2</f>
        <v>504.658439544202</v>
      </c>
      <c r="V157" s="10" t="n">
        <f aca="false">J157*((1-K157)+R157)/2</f>
        <v>330.549346592608</v>
      </c>
      <c r="W157" s="10" t="n">
        <f aca="false">J157*((1-K157)-R157)/2</f>
        <v>480.808627552625</v>
      </c>
      <c r="X157" s="10" t="n">
        <f aca="false">J157*((1-K157)+S157)/2</f>
        <v>339.441505587304</v>
      </c>
      <c r="Y157" s="10" t="n">
        <f aca="false">J157*((1-K157)-S157)/2</f>
        <v>471.916468557928</v>
      </c>
      <c r="Z157" s="6" t="n">
        <f aca="false">MAX(-(1-K157),MIN(1-K157,(M157+G157)+O157+Assumptions!$B$6*P157/Assumptions!$B$22))</f>
        <v>-0.315991447456685</v>
      </c>
      <c r="AA157" s="10" t="n">
        <f aca="false">B157*((1-K157)+Z157)/2</f>
        <v>32.024282251226</v>
      </c>
      <c r="AB157" s="10" t="n">
        <f aca="false">B157*((1-K157)-Z157)/2</f>
        <v>61.7274783121543</v>
      </c>
      <c r="AC157" s="10" t="n">
        <f aca="false">J157-B157</f>
        <v>719.506318295662</v>
      </c>
      <c r="AD157" s="10" t="n">
        <f aca="false">V157-AA157</f>
        <v>298.525064341382</v>
      </c>
      <c r="AE157" s="10" t="n">
        <f aca="false">W157-AB157</f>
        <v>419.081149240471</v>
      </c>
      <c r="AF157" s="6" t="n">
        <f aca="false">IF(AC157&gt;0,(AD157-AE157)/AC157,0)</f>
        <v>-0.167553893320433</v>
      </c>
      <c r="AG157" s="6" t="n">
        <f aca="false">R157-M157</f>
        <v>0.0644139851388884</v>
      </c>
      <c r="AH157" s="2" t="str">
        <f aca="false">IF(V157&gt;W157,"D","R")</f>
        <v>R</v>
      </c>
    </row>
    <row r="158" customFormat="false" ht="15" hidden="false" customHeight="false" outlineLevel="0" collapsed="false">
      <c r="A158" s="2" t="s">
        <v>261</v>
      </c>
      <c r="B158" s="20" t="n">
        <v>193</v>
      </c>
      <c r="C158" s="20" t="n">
        <v>900</v>
      </c>
      <c r="D158" s="20" t="n">
        <v>1826</v>
      </c>
      <c r="E158" s="20" t="n">
        <v>501</v>
      </c>
      <c r="F158" s="20" t="n">
        <v>1318</v>
      </c>
      <c r="G158" s="12" t="n">
        <f aca="false">(Senate!G158-Senate!H158)/Senate!C158-Senate!M158</f>
        <v>0.00841741576469152</v>
      </c>
      <c r="H158" s="12" t="n">
        <f aca="false">Senate!M158</f>
        <v>-0.402861860209136</v>
      </c>
      <c r="I158" s="21" t="n">
        <v>-0.45079086115993</v>
      </c>
      <c r="J158" s="11" t="n">
        <f aca="false">Senate!J158</f>
        <v>1846.42211579768</v>
      </c>
      <c r="K158" s="6" t="n">
        <f aca="false">(D158-E158-F158)/D158</f>
        <v>0.00383351588170865</v>
      </c>
      <c r="L158" s="6" t="n">
        <f aca="false">E158/(E158+F158)</f>
        <v>0.275426058273777</v>
      </c>
      <c r="M158" s="6" t="n">
        <f aca="false">(E158-F158)/D158</f>
        <v>-0.447426067907996</v>
      </c>
      <c r="N158" s="6" t="n">
        <f aca="false">(I158-Assumptions!$B$10)-(M158-Assumptions!$B$9)</f>
        <v>-0.0567940205219536</v>
      </c>
      <c r="O158" s="6" t="n">
        <f aca="false">Assumptions!$B$4*N158</f>
        <v>-0.0283970102609768</v>
      </c>
      <c r="P158" s="23" t="n">
        <f aca="false">4*L158*(1-L158)</f>
        <v>0.798266178790188</v>
      </c>
      <c r="Q158" s="6" t="n">
        <f aca="false">MAX(-(1-K158),MIN(1-K158,M158+O158+Assumptions!$B$5*P158/Assumptions!$B$22))</f>
        <v>-0.475823078168972</v>
      </c>
      <c r="R158" s="6" t="n">
        <f aca="false">MAX(-(1-K158),MIN(1-K158,M158+O158+Assumptions!$B$6*P158/Assumptions!$B$22))</f>
        <v>-0.425902524306159</v>
      </c>
      <c r="S158" s="6" t="n">
        <f aca="false">MAX(-(1-K158),MIN(1-K158,M158+O158+Assumptions!$B$7*P158/Assumptions!$B$22))</f>
        <v>-0.407290155277497</v>
      </c>
      <c r="T158" s="10" t="n">
        <f aca="false">J158*((1-K158)+Q158)/2</f>
        <v>480.386786277157</v>
      </c>
      <c r="U158" s="10" t="n">
        <f aca="false">J158*((1-K158)-Q158)/2</f>
        <v>1358.95704101528</v>
      </c>
      <c r="V158" s="10" t="n">
        <f aca="false">J158*((1-K158)+R158)/2</f>
        <v>526.473993619741</v>
      </c>
      <c r="W158" s="10" t="n">
        <f aca="false">J158*((1-K158)-R158)/2</f>
        <v>1312.86983367269</v>
      </c>
      <c r="X158" s="10" t="n">
        <f aca="false">J158*((1-K158)+S158)/2</f>
        <v>543.657138520696</v>
      </c>
      <c r="Y158" s="10" t="n">
        <f aca="false">J158*((1-K158)-S158)/2</f>
        <v>1295.68668877174</v>
      </c>
      <c r="Z158" s="6" t="n">
        <f aca="false">MAX(-(1-K158),MIN(1-K158,(M158+G158)+O158+Assumptions!$B$6*P158/Assumptions!$B$22))</f>
        <v>-0.417485108541468</v>
      </c>
      <c r="AA158" s="10" t="n">
        <f aca="false">B158*((1-K158)+Z158)/2</f>
        <v>55.8427527431635</v>
      </c>
      <c r="AB158" s="10" t="n">
        <f aca="false">B158*((1-K158)-Z158)/2</f>
        <v>136.417378691667</v>
      </c>
      <c r="AC158" s="10" t="n">
        <f aca="false">J158-B158</f>
        <v>1653.42211579768</v>
      </c>
      <c r="AD158" s="10" t="n">
        <f aca="false">V158-AA158</f>
        <v>470.631240876577</v>
      </c>
      <c r="AE158" s="10" t="n">
        <f aca="false">W158-AB158</f>
        <v>1176.45245498103</v>
      </c>
      <c r="AF158" s="6" t="n">
        <f aca="false">IF(AC158&gt;0,(AD158-AE158)/AC158,0)</f>
        <v>-0.426885069070175</v>
      </c>
      <c r="AG158" s="6" t="n">
        <f aca="false">R158-M158</f>
        <v>0.0215235436018366</v>
      </c>
      <c r="AH158" s="2" t="str">
        <f aca="false">IF(V158&gt;W158,"D","R")</f>
        <v>R</v>
      </c>
    </row>
    <row r="159" customFormat="false" ht="15" hidden="false" customHeight="false" outlineLevel="0" collapsed="false">
      <c r="A159" s="2" t="s">
        <v>262</v>
      </c>
      <c r="B159" s="20" t="n">
        <v>1742</v>
      </c>
      <c r="C159" s="20" t="n">
        <v>6944</v>
      </c>
      <c r="D159" s="20" t="n">
        <v>12730</v>
      </c>
      <c r="E159" s="20" t="n">
        <v>1618</v>
      </c>
      <c r="F159" s="20" t="n">
        <v>10999</v>
      </c>
      <c r="G159" s="12" t="n">
        <f aca="false">(Senate!G159-Senate!H159)/Senate!C159-Senate!M159</f>
        <v>0.037300480121723</v>
      </c>
      <c r="H159" s="12" t="n">
        <f aca="false">Senate!M159</f>
        <v>-0.646603475513428</v>
      </c>
      <c r="I159" s="21" t="n">
        <v>-0.685111441307578</v>
      </c>
      <c r="J159" s="11" t="n">
        <f aca="false">Senate!J159</f>
        <v>15049.8929444946</v>
      </c>
      <c r="K159" s="6" t="n">
        <f aca="false">(D159-E159-F159)/D159</f>
        <v>0.00887666928515318</v>
      </c>
      <c r="L159" s="6" t="n">
        <f aca="false">E159/(E159+F159)</f>
        <v>0.128239676626773</v>
      </c>
      <c r="M159" s="6" t="n">
        <f aca="false">(E159-F159)/D159</f>
        <v>-0.736920659858602</v>
      </c>
      <c r="N159" s="6" t="n">
        <f aca="false">(I159-Assumptions!$B$10)-(M159-Assumptions!$B$9)</f>
        <v>-0.0016200087189957</v>
      </c>
      <c r="O159" s="6" t="n">
        <f aca="false">Assumptions!$B$4*N159</f>
        <v>-0.000810004359497851</v>
      </c>
      <c r="P159" s="23" t="n">
        <f aca="false">4*L159*(1-L159)</f>
        <v>0.447177047861736</v>
      </c>
      <c r="Q159" s="6" t="n">
        <f aca="false">MAX(-(1-K159),MIN(1-K159,M159+O159+Assumptions!$B$5*P159/Assumptions!$B$22))</f>
        <v>-0.7377306642181</v>
      </c>
      <c r="R159" s="6" t="n">
        <f aca="false">MAX(-(1-K159),MIN(1-K159,M159+O159+Assumptions!$B$6*P159/Assumptions!$B$22))</f>
        <v>-0.709765899460274</v>
      </c>
      <c r="S159" s="6" t="n">
        <f aca="false">MAX(-(1-K159),MIN(1-K159,M159+O159+Assumptions!$B$7*P159/Assumptions!$B$22))</f>
        <v>-0.699339522323059</v>
      </c>
      <c r="T159" s="10" t="n">
        <f aca="false">J159*((1-K159)+Q159)/2</f>
        <v>1906.76625184803</v>
      </c>
      <c r="U159" s="10" t="n">
        <f aca="false">J159*((1-K159)-Q159)/2</f>
        <v>13009.5337702013</v>
      </c>
      <c r="V159" s="10" t="n">
        <f aca="false">J159*((1-K159)+R159)/2</f>
        <v>2117.19960975965</v>
      </c>
      <c r="W159" s="10" t="n">
        <f aca="false">J159*((1-K159)-R159)/2</f>
        <v>12799.1004122897</v>
      </c>
      <c r="X159" s="10" t="n">
        <f aca="false">J159*((1-K159)+S159)/2</f>
        <v>2195.65753961666</v>
      </c>
      <c r="Y159" s="10" t="n">
        <f aca="false">J159*((1-K159)-S159)/2</f>
        <v>12720.6424824327</v>
      </c>
      <c r="Z159" s="6" t="n">
        <f aca="false">MAX(-(1-K159),MIN(1-K159,(M159+G159)+O159+Assumptions!$B$6*P159/Assumptions!$B$22))</f>
        <v>-0.672465419338551</v>
      </c>
      <c r="AA159" s="10" t="n">
        <f aca="false">B159*((1-K159)+Z159)/2</f>
        <v>277.551040808753</v>
      </c>
      <c r="AB159" s="10" t="n">
        <f aca="false">B159*((1-K159)-Z159)/2</f>
        <v>1448.98580129651</v>
      </c>
      <c r="AC159" s="10" t="n">
        <f aca="false">J159-B159</f>
        <v>13307.8929444946</v>
      </c>
      <c r="AD159" s="10" t="n">
        <f aca="false">V159-AA159</f>
        <v>1839.6485689509</v>
      </c>
      <c r="AE159" s="10" t="n">
        <f aca="false">W159-AB159</f>
        <v>11350.1146109932</v>
      </c>
      <c r="AF159" s="6" t="n">
        <f aca="false">IF(AC159&gt;0,(AD159-AE159)/AC159,0)</f>
        <v>-0.714648523377002</v>
      </c>
      <c r="AG159" s="6" t="n">
        <f aca="false">R159-M159</f>
        <v>0.0271547603983274</v>
      </c>
      <c r="AH159" s="2" t="str">
        <f aca="false">IF(V159&gt;W159,"D","R")</f>
        <v>R</v>
      </c>
    </row>
    <row r="160" customFormat="false" ht="15" hidden="false" customHeight="false" outlineLevel="0" collapsed="false">
      <c r="A160" s="2" t="s">
        <v>263</v>
      </c>
      <c r="B160" s="20" t="n">
        <v>2366</v>
      </c>
      <c r="C160" s="20" t="n">
        <v>10494</v>
      </c>
      <c r="D160" s="20" t="n">
        <v>27014</v>
      </c>
      <c r="E160" s="20" t="n">
        <v>5874</v>
      </c>
      <c r="F160" s="20" t="n">
        <v>20919</v>
      </c>
      <c r="G160" s="12" t="n">
        <f aca="false">(Senate!G160-Senate!H160)/Senate!C160-Senate!M160</f>
        <v>0.0745126272407854</v>
      </c>
      <c r="H160" s="12" t="n">
        <f aca="false">Senate!M160</f>
        <v>-0.464259149062779</v>
      </c>
      <c r="I160" s="21" t="n">
        <v>-0.444461183087275</v>
      </c>
      <c r="J160" s="11" t="n">
        <f aca="false">Senate!J160</f>
        <v>28727.2098141723</v>
      </c>
      <c r="K160" s="6" t="n">
        <f aca="false">(D160-E160-F160)/D160</f>
        <v>0.00818094321462945</v>
      </c>
      <c r="L160" s="6" t="n">
        <f aca="false">E160/(E160+F160)</f>
        <v>0.219236367707983</v>
      </c>
      <c r="M160" s="6" t="n">
        <f aca="false">(E160-F160)/D160</f>
        <v>-0.556933441919005</v>
      </c>
      <c r="N160" s="6" t="n">
        <f aca="false">(I160-Assumptions!$B$10)-(M160-Assumptions!$B$9)</f>
        <v>0.0590430315617103</v>
      </c>
      <c r="O160" s="6" t="n">
        <f aca="false">Assumptions!$B$4*N160</f>
        <v>0.0295215157808551</v>
      </c>
      <c r="P160" s="23" t="n">
        <f aca="false">4*L160*(1-L160)</f>
        <v>0.684687131128773</v>
      </c>
      <c r="Q160" s="6" t="n">
        <f aca="false">MAX(-(1-K160),MIN(1-K160,M160+O160+Assumptions!$B$5*P160/Assumptions!$B$22))</f>
        <v>-0.52741192613815</v>
      </c>
      <c r="R160" s="6" t="n">
        <f aca="false">MAX(-(1-K160),MIN(1-K160,M160+O160+Assumptions!$B$6*P160/Assumptions!$B$22))</f>
        <v>-0.484594177225763</v>
      </c>
      <c r="S160" s="6" t="n">
        <f aca="false">MAX(-(1-K160),MIN(1-K160,M160+O160+Assumptions!$B$7*P160/Assumptions!$B$22))</f>
        <v>-0.468630016533074</v>
      </c>
      <c r="T160" s="10" t="n">
        <f aca="false">J160*((1-K160)+Q160)/2</f>
        <v>6670.56054065021</v>
      </c>
      <c r="U160" s="10" t="n">
        <f aca="false">J160*((1-K160)-Q160)/2</f>
        <v>21821.6336013176</v>
      </c>
      <c r="V160" s="10" t="n">
        <f aca="false">J160*((1-K160)+R160)/2</f>
        <v>7285.57776903856</v>
      </c>
      <c r="W160" s="10" t="n">
        <f aca="false">J160*((1-K160)-R160)/2</f>
        <v>21206.6163729292</v>
      </c>
      <c r="X160" s="10" t="n">
        <f aca="false">J160*((1-K160)+S160)/2</f>
        <v>7514.88066590157</v>
      </c>
      <c r="Y160" s="10" t="n">
        <f aca="false">J160*((1-K160)-S160)/2</f>
        <v>20977.3134760662</v>
      </c>
      <c r="Z160" s="6" t="n">
        <f aca="false">MAX(-(1-K160),MIN(1-K160,(M160+G160)+O160+Assumptions!$B$6*P160/Assumptions!$B$22))</f>
        <v>-0.410081549984977</v>
      </c>
      <c r="AA160" s="10" t="n">
        <f aca="false">B160*((1-K160)+Z160)/2</f>
        <v>688.195470544865</v>
      </c>
      <c r="AB160" s="10" t="n">
        <f aca="false">B160*((1-K160)-Z160)/2</f>
        <v>1658.44841780932</v>
      </c>
      <c r="AC160" s="10" t="n">
        <f aca="false">J160-B160</f>
        <v>26361.2098141723</v>
      </c>
      <c r="AD160" s="10" t="n">
        <f aca="false">V160-AA160</f>
        <v>6597.38229849369</v>
      </c>
      <c r="AE160" s="10" t="n">
        <f aca="false">W160-AB160</f>
        <v>19548.1679551199</v>
      </c>
      <c r="AF160" s="6" t="n">
        <f aca="false">IF(AC160&gt;0,(AD160-AE160)/AC160,0)</f>
        <v>-0.491281915660169</v>
      </c>
      <c r="AG160" s="6" t="n">
        <f aca="false">R160-M160</f>
        <v>0.0723392646932424</v>
      </c>
      <c r="AH160" s="2" t="str">
        <f aca="false">IF(V160&gt;W160,"D","R")</f>
        <v>R</v>
      </c>
    </row>
    <row r="161" customFormat="false" ht="15" hidden="false" customHeight="false" outlineLevel="0" collapsed="false">
      <c r="A161" s="2" t="s">
        <v>264</v>
      </c>
      <c r="B161" s="20" t="n">
        <v>231</v>
      </c>
      <c r="C161" s="20" t="n">
        <v>1177</v>
      </c>
      <c r="D161" s="20" t="n">
        <v>2621</v>
      </c>
      <c r="E161" s="20" t="n">
        <v>613</v>
      </c>
      <c r="F161" s="20" t="n">
        <v>1998</v>
      </c>
      <c r="G161" s="12" t="n">
        <f aca="false">(Senate!G161-Senate!H161)/Senate!C161-Senate!M161</f>
        <v>0.024573882434114</v>
      </c>
      <c r="H161" s="12" t="n">
        <f aca="false">Senate!M161</f>
        <v>-0.498660543436663</v>
      </c>
      <c r="I161" s="21" t="n">
        <v>-0.491783686883777</v>
      </c>
      <c r="J161" s="11" t="n">
        <f aca="false">Senate!J161</f>
        <v>2430.16741455682</v>
      </c>
      <c r="K161" s="6" t="n">
        <f aca="false">(D161-E161-F161)/D161</f>
        <v>0.00381533765738268</v>
      </c>
      <c r="L161" s="6" t="n">
        <f aca="false">E161/(E161+F161)</f>
        <v>0.234775947912677</v>
      </c>
      <c r="M161" s="6" t="n">
        <f aca="false">(E161-F161)/D161</f>
        <v>-0.528424265547501</v>
      </c>
      <c r="N161" s="6" t="n">
        <f aca="false">(I161-Assumptions!$B$10)-(M161-Assumptions!$B$9)</f>
        <v>-0.0167886486062949</v>
      </c>
      <c r="O161" s="6" t="n">
        <f aca="false">Assumptions!$B$4*N161</f>
        <v>-0.00839432430314746</v>
      </c>
      <c r="P161" s="23" t="n">
        <f aca="false">4*L161*(1-L161)</f>
        <v>0.718624808777524</v>
      </c>
      <c r="Q161" s="6" t="n">
        <f aca="false">MAX(-(1-K161),MIN(1-K161,M161+O161+Assumptions!$B$5*P161/Assumptions!$B$22))</f>
        <v>-0.536818589850649</v>
      </c>
      <c r="R161" s="6" t="n">
        <f aca="false">MAX(-(1-K161),MIN(1-K161,M161+O161+Assumptions!$B$6*P161/Assumptions!$B$22))</f>
        <v>-0.49187850667175</v>
      </c>
      <c r="S161" s="6" t="n">
        <f aca="false">MAX(-(1-K161),MIN(1-K161,M161+O161+Assumptions!$B$7*P161/Assumptions!$B$22))</f>
        <v>-0.475123055307908</v>
      </c>
      <c r="T161" s="10" t="n">
        <f aca="false">J161*((1-K161)+Q161)/2</f>
        <v>558.168230361465</v>
      </c>
      <c r="U161" s="10" t="n">
        <f aca="false">J161*((1-K161)-Q161)/2</f>
        <v>1862.72727494486</v>
      </c>
      <c r="V161" s="10" t="n">
        <f aca="false">J161*((1-K161)+R161)/2</f>
        <v>612.774193235881</v>
      </c>
      <c r="W161" s="10" t="n">
        <f aca="false">J161*((1-K161)-R161)/2</f>
        <v>1808.12131207044</v>
      </c>
      <c r="X161" s="10" t="n">
        <f aca="false">J161*((1-K161)+S161)/2</f>
        <v>633.133469196182</v>
      </c>
      <c r="Y161" s="10" t="n">
        <f aca="false">J161*((1-K161)-S161)/2</f>
        <v>1787.76203611014</v>
      </c>
      <c r="Z161" s="6" t="n">
        <f aca="false">MAX(-(1-K161),MIN(1-K161,(M161+G161)+O161+Assumptions!$B$6*P161/Assumptions!$B$22))</f>
        <v>-0.467304624237636</v>
      </c>
      <c r="AA161" s="10" t="n">
        <f aca="false">B161*((1-K161)+Z161)/2</f>
        <v>61.0856444011253</v>
      </c>
      <c r="AB161" s="10" t="n">
        <f aca="false">B161*((1-K161)-Z161)/2</f>
        <v>169.033012600019</v>
      </c>
      <c r="AC161" s="10" t="n">
        <f aca="false">J161-B161</f>
        <v>2199.16741455682</v>
      </c>
      <c r="AD161" s="10" t="n">
        <f aca="false">V161-AA161</f>
        <v>551.688548834756</v>
      </c>
      <c r="AE161" s="10" t="n">
        <f aca="false">W161-AB161</f>
        <v>1639.08829947042</v>
      </c>
      <c r="AF161" s="6" t="n">
        <f aca="false">IF(AC161&gt;0,(AD161-AE161)/AC161,0)</f>
        <v>-0.494459741190189</v>
      </c>
      <c r="AG161" s="6" t="n">
        <f aca="false">R161-M161</f>
        <v>0.0365457588757508</v>
      </c>
      <c r="AH161" s="2" t="str">
        <f aca="false">IF(V161&gt;W161,"D","R")</f>
        <v>R</v>
      </c>
    </row>
    <row r="162" customFormat="false" ht="15" hidden="false" customHeight="false" outlineLevel="0" collapsed="false">
      <c r="A162" s="2" t="s">
        <v>265</v>
      </c>
      <c r="B162" s="20" t="n">
        <v>617</v>
      </c>
      <c r="C162" s="20" t="n">
        <v>2124</v>
      </c>
      <c r="D162" s="20" t="n">
        <v>4148</v>
      </c>
      <c r="E162" s="20" t="n">
        <v>1583</v>
      </c>
      <c r="F162" s="20" t="n">
        <v>2545</v>
      </c>
      <c r="G162" s="12" t="n">
        <f aca="false">(Senate!G162-Senate!H162)/Senate!C162-Senate!M162</f>
        <v>0.0270688258222748</v>
      </c>
      <c r="H162" s="12" t="n">
        <f aca="false">Senate!M162</f>
        <v>-0.174903100775194</v>
      </c>
      <c r="I162" s="21" t="n">
        <v>-0.168497449980385</v>
      </c>
      <c r="J162" s="11" t="n">
        <f aca="false">Senate!J162</f>
        <v>5682.39744905773</v>
      </c>
      <c r="K162" s="6" t="n">
        <f aca="false">(D162-E162-F162)/D162</f>
        <v>0.00482160077145612</v>
      </c>
      <c r="L162" s="6" t="n">
        <f aca="false">E162/(E162+F162)</f>
        <v>0.383478682170543</v>
      </c>
      <c r="M162" s="6" t="n">
        <f aca="false">(E162-F162)/D162</f>
        <v>-0.23191899710704</v>
      </c>
      <c r="N162" s="6" t="n">
        <f aca="false">(I162-Assumptions!$B$10)-(M162-Assumptions!$B$9)</f>
        <v>0.00999231985663562</v>
      </c>
      <c r="O162" s="6" t="n">
        <f aca="false">Assumptions!$B$4*N162</f>
        <v>0.00499615992831781</v>
      </c>
      <c r="P162" s="23" t="n">
        <f aca="false">4*L162*(1-L162)</f>
        <v>0.945691129965146</v>
      </c>
      <c r="Q162" s="6" t="n">
        <f aca="false">MAX(-(1-K162),MIN(1-K162,M162+O162+Assumptions!$B$5*P162/Assumptions!$B$22))</f>
        <v>-0.226922837178722</v>
      </c>
      <c r="R162" s="6" t="n">
        <f aca="false">MAX(-(1-K162),MIN(1-K162,M162+O162+Assumptions!$B$6*P162/Assumptions!$B$22))</f>
        <v>-0.167782883306997</v>
      </c>
      <c r="S162" s="6" t="n">
        <f aca="false">MAX(-(1-K162),MIN(1-K162,M162+O162+Assumptions!$B$7*P162/Assumptions!$B$22))</f>
        <v>-0.145733155076346</v>
      </c>
      <c r="T162" s="10" t="n">
        <f aca="false">J162*((1-K162)+Q162)/2</f>
        <v>2182.76672300816</v>
      </c>
      <c r="U162" s="10" t="n">
        <f aca="false">J162*((1-K162)-Q162)/2</f>
        <v>3472.23247412547</v>
      </c>
      <c r="V162" s="10" t="n">
        <f aca="false">J162*((1-K162)+R162)/2</f>
        <v>2350.7950845172</v>
      </c>
      <c r="W162" s="10" t="n">
        <f aca="false">J162*((1-K162)-R162)/2</f>
        <v>3304.20411261643</v>
      </c>
      <c r="X162" s="10" t="n">
        <f aca="false">J162*((1-K162)+S162)/2</f>
        <v>2413.44274424234</v>
      </c>
      <c r="Y162" s="10" t="n">
        <f aca="false">J162*((1-K162)-S162)/2</f>
        <v>3241.5564528913</v>
      </c>
      <c r="Z162" s="6" t="n">
        <f aca="false">MAX(-(1-K162),MIN(1-K162,(M162+G162)+O162+Assumptions!$B$6*P162/Assumptions!$B$22))</f>
        <v>-0.140714057484722</v>
      </c>
      <c r="AA162" s="10" t="n">
        <f aca="false">B162*((1-K162)+Z162)/2</f>
        <v>263.602249427969</v>
      </c>
      <c r="AB162" s="10" t="n">
        <f aca="false">B162*((1-K162)-Z162)/2</f>
        <v>350.422822896043</v>
      </c>
      <c r="AC162" s="10" t="n">
        <f aca="false">J162-B162</f>
        <v>5065.39744905773</v>
      </c>
      <c r="AD162" s="10" t="n">
        <f aca="false">V162-AA162</f>
        <v>2087.19283508924</v>
      </c>
      <c r="AE162" s="10" t="n">
        <f aca="false">W162-AB162</f>
        <v>2953.78128972039</v>
      </c>
      <c r="AF162" s="6" t="n">
        <f aca="false">IF(AC162&gt;0,(AD162-AE162)/AC162,0)</f>
        <v>-0.171080051140382</v>
      </c>
      <c r="AG162" s="6" t="n">
        <f aca="false">R162-M162</f>
        <v>0.0641361138000429</v>
      </c>
      <c r="AH162" s="2" t="str">
        <f aca="false">IF(V162&gt;W162,"D","R")</f>
        <v>R</v>
      </c>
    </row>
    <row r="163" customFormat="false" ht="15" hidden="false" customHeight="false" outlineLevel="0" collapsed="false">
      <c r="A163" s="2" t="s">
        <v>266</v>
      </c>
      <c r="B163" s="20" t="n">
        <v>264</v>
      </c>
      <c r="C163" s="20" t="n">
        <v>1438</v>
      </c>
      <c r="D163" s="20" t="n">
        <v>4056</v>
      </c>
      <c r="E163" s="20" t="n">
        <v>1673</v>
      </c>
      <c r="F163" s="20" t="n">
        <v>2366</v>
      </c>
      <c r="G163" s="12" t="n">
        <f aca="false">(Senate!G163-Senate!H163)/Senate!C163-Senate!M163</f>
        <v>0.236778862279178</v>
      </c>
      <c r="H163" s="12" t="n">
        <f aca="false">Senate!M163</f>
        <v>-0.134553549344546</v>
      </c>
      <c r="I163" s="21" t="n">
        <v>-0.178484107579462</v>
      </c>
      <c r="J163" s="11" t="n">
        <f aca="false">Senate!J163</f>
        <v>3517.30515551107</v>
      </c>
      <c r="K163" s="6" t="n">
        <f aca="false">(D163-E163-F163)/D163</f>
        <v>0.00419132149901381</v>
      </c>
      <c r="L163" s="6" t="n">
        <f aca="false">E163/(E163+F163)</f>
        <v>0.41421143847487</v>
      </c>
      <c r="M163" s="6" t="n">
        <f aca="false">(E163-F163)/D163</f>
        <v>-0.17085798816568</v>
      </c>
      <c r="N163" s="6" t="n">
        <f aca="false">(I163-Assumptions!$B$10)-(M163-Assumptions!$B$9)</f>
        <v>-0.061055346683801</v>
      </c>
      <c r="O163" s="6" t="n">
        <f aca="false">Assumptions!$B$4*N163</f>
        <v>-0.0305276733419005</v>
      </c>
      <c r="P163" s="23" t="n">
        <f aca="false">4*L163*(1-L163)</f>
        <v>0.970561290845796</v>
      </c>
      <c r="Q163" s="6" t="n">
        <f aca="false">MAX(-(1-K163),MIN(1-K163,M163+O163+Assumptions!$B$5*P163/Assumptions!$B$22))</f>
        <v>-0.201385661507581</v>
      </c>
      <c r="R163" s="6" t="n">
        <f aca="false">MAX(-(1-K163),MIN(1-K163,M163+O163+Assumptions!$B$6*P163/Assumptions!$B$22))</f>
        <v>-0.140690421643781</v>
      </c>
      <c r="S163" s="6" t="n">
        <f aca="false">MAX(-(1-K163),MIN(1-K163,M163+O163+Assumptions!$B$7*P163/Assumptions!$B$22))</f>
        <v>-0.11806082090392</v>
      </c>
      <c r="T163" s="10" t="n">
        <f aca="false">J163*((1-K163)+Q163)/2</f>
        <v>1397.11408666378</v>
      </c>
      <c r="U163" s="10" t="n">
        <f aca="false">J163*((1-K163)-Q163)/2</f>
        <v>2105.4489121304</v>
      </c>
      <c r="V163" s="10" t="n">
        <f aca="false">J163*((1-K163)+R163)/2</f>
        <v>1503.85592670774</v>
      </c>
      <c r="W163" s="10" t="n">
        <f aca="false">J163*((1-K163)-R163)/2</f>
        <v>1998.70707208644</v>
      </c>
      <c r="X163" s="10" t="n">
        <f aca="false">J163*((1-K163)+S163)/2</f>
        <v>1543.65353238248</v>
      </c>
      <c r="Y163" s="10" t="n">
        <f aca="false">J163*((1-K163)-S163)/2</f>
        <v>1958.9094664117</v>
      </c>
      <c r="Z163" s="6" t="n">
        <f aca="false">MAX(-(1-K163),MIN(1-K163,(M163+G163)+O163+Assumptions!$B$6*P163/Assumptions!$B$22))</f>
        <v>0.0960884406353962</v>
      </c>
      <c r="AA163" s="10" t="n">
        <f aca="false">B163*((1-K163)+Z163)/2</f>
        <v>144.130419726003</v>
      </c>
      <c r="AB163" s="10" t="n">
        <f aca="false">B163*((1-K163)-Z163)/2</f>
        <v>118.763071398258</v>
      </c>
      <c r="AC163" s="10" t="n">
        <f aca="false">J163-B163</f>
        <v>3253.30515551107</v>
      </c>
      <c r="AD163" s="10" t="n">
        <f aca="false">V163-AA163</f>
        <v>1359.72550698174</v>
      </c>
      <c r="AE163" s="10" t="n">
        <f aca="false">W163-AB163</f>
        <v>1879.94400068818</v>
      </c>
      <c r="AF163" s="6" t="n">
        <f aca="false">IF(AC163&gt;0,(AD163-AE163)/AC163,0)</f>
        <v>-0.15990461049287</v>
      </c>
      <c r="AG163" s="6" t="n">
        <f aca="false">R163-M163</f>
        <v>0.0301675665218991</v>
      </c>
      <c r="AH163" s="2" t="str">
        <f aca="false">IF(V163&gt;W163,"D","R")</f>
        <v>R</v>
      </c>
    </row>
    <row r="164" customFormat="false" ht="15" hidden="false" customHeight="false" outlineLevel="0" collapsed="false">
      <c r="A164" s="2" t="s">
        <v>267</v>
      </c>
      <c r="B164" s="20" t="n">
        <v>673</v>
      </c>
      <c r="C164" s="20" t="n">
        <v>3177</v>
      </c>
      <c r="D164" s="20" t="n">
        <v>7395</v>
      </c>
      <c r="E164" s="20" t="n">
        <v>1716</v>
      </c>
      <c r="F164" s="20" t="n">
        <v>5649</v>
      </c>
      <c r="G164" s="12" t="n">
        <f aca="false">(Senate!G164-Senate!H164)/Senate!C164-Senate!M164</f>
        <v>0.126271209134901</v>
      </c>
      <c r="H164" s="12" t="n">
        <f aca="false">Senate!M164</f>
        <v>-0.485729817885295</v>
      </c>
      <c r="I164" s="21" t="n">
        <v>-0.503920936727898</v>
      </c>
      <c r="J164" s="11" t="n">
        <f aca="false">Senate!J164</f>
        <v>7386.16320054051</v>
      </c>
      <c r="K164" s="6" t="n">
        <f aca="false">(D164-E164-F164)/D164</f>
        <v>0.00405679513184584</v>
      </c>
      <c r="L164" s="6" t="n">
        <f aca="false">E164/(E164+F164)</f>
        <v>0.232993890020367</v>
      </c>
      <c r="M164" s="6" t="n">
        <f aca="false">(E164-F164)/D164</f>
        <v>-0.53184584178499</v>
      </c>
      <c r="N164" s="6" t="n">
        <f aca="false">(I164-Assumptions!$B$10)-(M164-Assumptions!$B$9)</f>
        <v>-0.0255043222129273</v>
      </c>
      <c r="O164" s="6" t="n">
        <f aca="false">Assumptions!$B$4*N164</f>
        <v>-0.0127521611064637</v>
      </c>
      <c r="P164" s="23" t="n">
        <f aca="false">4*L164*(1-L164)</f>
        <v>0.714830948934176</v>
      </c>
      <c r="Q164" s="6" t="n">
        <f aca="false">MAX(-(1-K164),MIN(1-K164,M164+O164+Assumptions!$B$5*P164/Assumptions!$B$22))</f>
        <v>-0.544598002891453</v>
      </c>
      <c r="R164" s="6" t="n">
        <f aca="false">MAX(-(1-K164),MIN(1-K164,M164+O164+Assumptions!$B$6*P164/Assumptions!$B$22))</f>
        <v>-0.499895173387695</v>
      </c>
      <c r="S164" s="6" t="n">
        <f aca="false">MAX(-(1-K164),MIN(1-K164,M164+O164+Assumptions!$B$7*P164/Assumptions!$B$22))</f>
        <v>-0.483228179635266</v>
      </c>
      <c r="T164" s="10" t="n">
        <f aca="false">J164*((1-K164)+Q164)/2</f>
        <v>1666.85466079042</v>
      </c>
      <c r="U164" s="10" t="n">
        <f aca="false">J164*((1-K164)-Q164)/2</f>
        <v>5689.34438883512</v>
      </c>
      <c r="V164" s="10" t="n">
        <f aca="false">J164*((1-K164)+R164)/2</f>
        <v>1831.94585791076</v>
      </c>
      <c r="W164" s="10" t="n">
        <f aca="false">J164*((1-K164)-R164)/2</f>
        <v>5524.25319171477</v>
      </c>
      <c r="X164" s="10" t="n">
        <f aca="false">J164*((1-K164)+S164)/2</f>
        <v>1893.49842586968</v>
      </c>
      <c r="Y164" s="10" t="n">
        <f aca="false">J164*((1-K164)-S164)/2</f>
        <v>5462.70062375586</v>
      </c>
      <c r="Z164" s="6" t="n">
        <f aca="false">MAX(-(1-K164),MIN(1-K164,(M164+G164)+O164+Assumptions!$B$6*P164/Assumptions!$B$22))</f>
        <v>-0.373623964252794</v>
      </c>
      <c r="AA164" s="10" t="n">
        <f aca="false">B164*((1-K164)+Z164)/2</f>
        <v>209.410424467069</v>
      </c>
      <c r="AB164" s="10" t="n">
        <f aca="false">B164*((1-K164)-Z164)/2</f>
        <v>460.859352409199</v>
      </c>
      <c r="AC164" s="10" t="n">
        <f aca="false">J164-B164</f>
        <v>6713.16320054051</v>
      </c>
      <c r="AD164" s="10" t="n">
        <f aca="false">V164-AA164</f>
        <v>1622.5354334437</v>
      </c>
      <c r="AE164" s="10" t="n">
        <f aca="false">W164-AB164</f>
        <v>5063.39383930558</v>
      </c>
      <c r="AF164" s="6" t="n">
        <f aca="false">IF(AC164&gt;0,(AD164-AE164)/AC164,0)</f>
        <v>-0.51255396347058</v>
      </c>
      <c r="AG164" s="6" t="n">
        <f aca="false">R164-M164</f>
        <v>0.0319506683972948</v>
      </c>
      <c r="AH164" s="2" t="str">
        <f aca="false">IF(V164&gt;W164,"D","R")</f>
        <v>R</v>
      </c>
    </row>
    <row r="165" customFormat="false" ht="15" hidden="false" customHeight="false" outlineLevel="0" collapsed="false">
      <c r="A165" s="7" t="s">
        <v>268</v>
      </c>
      <c r="B165" s="24" t="n">
        <f aca="false">SUM(B6:B164)</f>
        <v>528827</v>
      </c>
      <c r="C165" s="24" t="n">
        <f aca="false">SUM(C6:C164)</f>
        <v>2289951</v>
      </c>
      <c r="D165" s="24" t="n">
        <f aca="false">SUM(D6:D164)</f>
        <v>3953408</v>
      </c>
      <c r="E165" s="24" t="n">
        <f aca="false">SUM(E6:E164)</f>
        <v>1813673</v>
      </c>
      <c r="F165" s="24" t="n">
        <f aca="false">SUM(F6:F164)</f>
        <v>2111572</v>
      </c>
      <c r="J165" s="24" t="n">
        <f aca="false">SUM(J6:J164)</f>
        <v>4300000</v>
      </c>
      <c r="M165" s="9" t="n">
        <f aca="false">(E165-F165)/D165</f>
        <v>-0.0753524554005051</v>
      </c>
      <c r="Q165" s="9" t="n">
        <f aca="false">(T165-U165)/J165</f>
        <v>-0.0544345773696658</v>
      </c>
      <c r="R165" s="9" t="n">
        <f aca="false">(V165-W165)/J165</f>
        <v>-0.0034453794343828</v>
      </c>
      <c r="S165" s="9" t="n">
        <f aca="false">(X165-Y165)/J165</f>
        <v>0.0155654226303342</v>
      </c>
      <c r="T165" s="24" t="n">
        <f aca="false">SUM(T6:T164)</f>
        <v>2017689.71295569</v>
      </c>
      <c r="U165" s="24" t="n">
        <f aca="false">SUM(U6:U164)</f>
        <v>2251758.39564525</v>
      </c>
      <c r="V165" s="24" t="n">
        <f aca="false">SUM(V6:V164)</f>
        <v>2127316.48851655</v>
      </c>
      <c r="W165" s="24" t="n">
        <f aca="false">SUM(W6:W164)</f>
        <v>2142131.6200844</v>
      </c>
      <c r="X165" s="24" t="n">
        <f aca="false">SUM(X6:X164)</f>
        <v>2168189.71295569</v>
      </c>
      <c r="Y165" s="24" t="n">
        <f aca="false">SUM(Y6:Y164)</f>
        <v>2101258.39564525</v>
      </c>
      <c r="Z165" s="9" t="n">
        <f aca="false">(AA165-AB165)/B165</f>
        <v>0.0584207300873986</v>
      </c>
      <c r="AA165" s="24" t="n">
        <f aca="false">SUM(AA6:AA164)</f>
        <v>277986.761458916</v>
      </c>
      <c r="AB165" s="24" t="n">
        <f aca="false">SUM(AB6:AB164)</f>
        <v>247092.302028987</v>
      </c>
      <c r="AC165" s="24" t="n">
        <f aca="false">SUM(AC6:AC164)</f>
        <v>3771173</v>
      </c>
      <c r="AD165" s="24" t="n">
        <f aca="false">SUM(AD6:AD164)</f>
        <v>1849329.72705763</v>
      </c>
      <c r="AE165" s="24" t="n">
        <f aca="false">SUM(AE6:AE164)</f>
        <v>1895039.31805541</v>
      </c>
      <c r="AF165" s="9" t="n">
        <f aca="false">(AD165-AE165)/AC165</f>
        <v>-0.0121207886770972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9" min="2" style="0" width="17"/>
  </cols>
  <sheetData>
    <row r="1" customFormat="false" ht="15" hidden="false" customHeight="false" outlineLevel="0" collapsed="false">
      <c r="A1" s="13" t="s">
        <v>272</v>
      </c>
    </row>
    <row r="2" customFormat="false" ht="15" hidden="false" customHeight="false" outlineLevel="0" collapsed="false">
      <c r="A2" s="2" t="s">
        <v>273</v>
      </c>
    </row>
    <row r="5" customFormat="false" ht="54" hidden="false" customHeight="true" outlineLevel="0" collapsed="false">
      <c r="A5" s="4" t="s">
        <v>29</v>
      </c>
      <c r="B5" s="4" t="s">
        <v>274</v>
      </c>
      <c r="C5" s="4" t="s">
        <v>275</v>
      </c>
      <c r="D5" s="4" t="s">
        <v>276</v>
      </c>
      <c r="E5" s="4" t="s">
        <v>277</v>
      </c>
      <c r="F5" s="4" t="s">
        <v>278</v>
      </c>
      <c r="G5" s="4" t="s">
        <v>279</v>
      </c>
      <c r="H5" s="4" t="s">
        <v>103</v>
      </c>
      <c r="I5" s="4" t="s">
        <v>280</v>
      </c>
    </row>
    <row r="6" customFormat="false" ht="15" hidden="false" customHeight="false" outlineLevel="0" collapsed="false">
      <c r="A6" s="2" t="s">
        <v>124</v>
      </c>
      <c r="B6" s="20" t="n">
        <v>1839</v>
      </c>
      <c r="C6" s="6" t="n">
        <f aca="false">B6/B$165</f>
        <v>0.00184748364489737</v>
      </c>
      <c r="D6" s="11" t="n">
        <f aca="false">Senate!B6</f>
        <v>766</v>
      </c>
      <c r="E6" s="6" t="n">
        <f aca="false">D6/D$165</f>
        <v>0.001448488825268</v>
      </c>
      <c r="F6" s="23" t="n">
        <f aca="false">D6/B6</f>
        <v>0.416530723219141</v>
      </c>
      <c r="G6" s="23" t="n">
        <f aca="false">F6/F$165</f>
        <v>0.784033368451533</v>
      </c>
      <c r="H6" s="11" t="n">
        <f aca="false">Senate!D6</f>
        <v>6669</v>
      </c>
      <c r="I6" s="6" t="n">
        <f aca="false">B6/H6</f>
        <v>0.275753486279802</v>
      </c>
    </row>
    <row r="7" customFormat="false" ht="15" hidden="false" customHeight="false" outlineLevel="0" collapsed="false">
      <c r="A7" s="2" t="s">
        <v>125</v>
      </c>
      <c r="B7" s="20" t="n">
        <v>320</v>
      </c>
      <c r="C7" s="6" t="n">
        <f aca="false">B7/B$165</f>
        <v>0.000321476218796715</v>
      </c>
      <c r="D7" s="11" t="n">
        <f aca="false">Senate!B7</f>
        <v>143</v>
      </c>
      <c r="E7" s="6" t="n">
        <f aca="false">D7/D$165</f>
        <v>0.000270409793751076</v>
      </c>
      <c r="F7" s="23" t="n">
        <f aca="false">D7/B7</f>
        <v>0.446875</v>
      </c>
      <c r="G7" s="23" t="n">
        <f aca="false">F7/F$165</f>
        <v>0.841150224931783</v>
      </c>
      <c r="H7" s="11" t="n">
        <f aca="false">Senate!D7</f>
        <v>2238</v>
      </c>
      <c r="I7" s="6" t="n">
        <f aca="false">B7/H7</f>
        <v>0.142984807864164</v>
      </c>
    </row>
    <row r="8" customFormat="false" ht="15" hidden="false" customHeight="false" outlineLevel="0" collapsed="false">
      <c r="A8" s="2" t="s">
        <v>126</v>
      </c>
      <c r="B8" s="20" t="n">
        <v>1101</v>
      </c>
      <c r="C8" s="6" t="n">
        <f aca="false">B8/B$165</f>
        <v>0.00110607911529745</v>
      </c>
      <c r="D8" s="11" t="n">
        <f aca="false">Senate!B8</f>
        <v>430</v>
      </c>
      <c r="E8" s="6" t="n">
        <f aca="false">D8/D$165</f>
        <v>0.000813120358831905</v>
      </c>
      <c r="F8" s="23" t="n">
        <f aca="false">D8/B8</f>
        <v>0.3905540417802</v>
      </c>
      <c r="G8" s="23" t="n">
        <f aca="false">F8/F$165</f>
        <v>0.735137611393414</v>
      </c>
      <c r="H8" s="11" t="n">
        <f aca="false">Senate!D8</f>
        <v>3710</v>
      </c>
      <c r="I8" s="6" t="n">
        <f aca="false">B8/H8</f>
        <v>0.296765498652291</v>
      </c>
    </row>
    <row r="9" customFormat="false" ht="15" hidden="false" customHeight="false" outlineLevel="0" collapsed="false">
      <c r="A9" s="2" t="s">
        <v>127</v>
      </c>
      <c r="B9" s="20" t="n">
        <v>272</v>
      </c>
      <c r="C9" s="6" t="n">
        <f aca="false">B9/B$165</f>
        <v>0.000273254785977207</v>
      </c>
      <c r="D9" s="11" t="n">
        <f aca="false">Senate!B9</f>
        <v>113</v>
      </c>
      <c r="E9" s="6" t="n">
        <f aca="false">D9/D$165</f>
        <v>0.00021368046639071</v>
      </c>
      <c r="F9" s="23" t="n">
        <f aca="false">D9/B9</f>
        <v>0.415441176470588</v>
      </c>
      <c r="G9" s="23" t="n">
        <f aca="false">F9/F$165</f>
        <v>0.781982520915603</v>
      </c>
      <c r="H9" s="11" t="n">
        <f aca="false">Senate!D9</f>
        <v>1249</v>
      </c>
      <c r="I9" s="6" t="n">
        <f aca="false">B9/H9</f>
        <v>0.2177742193755</v>
      </c>
    </row>
    <row r="10" customFormat="false" ht="15" hidden="false" customHeight="false" outlineLevel="0" collapsed="false">
      <c r="A10" s="2" t="s">
        <v>128</v>
      </c>
      <c r="B10" s="20" t="n">
        <v>3866</v>
      </c>
      <c r="C10" s="6" t="n">
        <f aca="false">B10/B$165</f>
        <v>0.00388383456833781</v>
      </c>
      <c r="D10" s="11" t="n">
        <f aca="false">Senate!B10</f>
        <v>2450</v>
      </c>
      <c r="E10" s="6" t="n">
        <f aca="false">D10/D$165</f>
        <v>0.00463289506776318</v>
      </c>
      <c r="F10" s="23" t="n">
        <f aca="false">D10/B10</f>
        <v>0.633729953440248</v>
      </c>
      <c r="G10" s="23" t="n">
        <f aca="false">F10/F$165</f>
        <v>1.19286622183446</v>
      </c>
      <c r="H10" s="11" t="n">
        <f aca="false">Senate!D10</f>
        <v>14957</v>
      </c>
      <c r="I10" s="6" t="n">
        <f aca="false">B10/H10</f>
        <v>0.25847429297319</v>
      </c>
    </row>
    <row r="11" customFormat="false" ht="15" hidden="false" customHeight="false" outlineLevel="0" collapsed="false">
      <c r="A11" s="2" t="s">
        <v>129</v>
      </c>
      <c r="B11" s="20" t="n">
        <v>1780</v>
      </c>
      <c r="C11" s="6" t="n">
        <f aca="false">B11/B$165</f>
        <v>0.00178821146705672</v>
      </c>
      <c r="D11" s="11" t="n">
        <f aca="false">Senate!B11</f>
        <v>931</v>
      </c>
      <c r="E11" s="6" t="n">
        <f aca="false">D11/D$165</f>
        <v>0.00176050012575001</v>
      </c>
      <c r="F11" s="23" t="n">
        <f aca="false">D11/B11</f>
        <v>0.523033707865169</v>
      </c>
      <c r="G11" s="23" t="n">
        <f aca="false">F11/F$165</f>
        <v>0.984503319759868</v>
      </c>
      <c r="H11" s="11" t="n">
        <f aca="false">Senate!D11</f>
        <v>7293</v>
      </c>
      <c r="I11" s="6" t="n">
        <f aca="false">B11/H11</f>
        <v>0.244069655834362</v>
      </c>
    </row>
    <row r="12" customFormat="false" ht="15" hidden="false" customHeight="false" outlineLevel="0" collapsed="false">
      <c r="A12" s="2" t="s">
        <v>130</v>
      </c>
      <c r="B12" s="20" t="n">
        <v>6093</v>
      </c>
      <c r="C12" s="6" t="n">
        <f aca="false">B12/B$165</f>
        <v>0.00612110812852619</v>
      </c>
      <c r="D12" s="11" t="n">
        <f aca="false">Senate!B12</f>
        <v>3715</v>
      </c>
      <c r="E12" s="6" t="n">
        <f aca="false">D12/D$165</f>
        <v>0.00702498170479193</v>
      </c>
      <c r="F12" s="23" t="n">
        <f aca="false">D12/B12</f>
        <v>0.609716067618579</v>
      </c>
      <c r="G12" s="23" t="n">
        <f aca="false">F12/F$165</f>
        <v>1.14766502360143</v>
      </c>
      <c r="H12" s="11" t="n">
        <f aca="false">Senate!D12</f>
        <v>29273</v>
      </c>
      <c r="I12" s="6" t="n">
        <f aca="false">B12/H12</f>
        <v>0.208144023502887</v>
      </c>
    </row>
    <row r="13" customFormat="false" ht="15" hidden="false" customHeight="false" outlineLevel="0" collapsed="false">
      <c r="A13" s="2" t="s">
        <v>131</v>
      </c>
      <c r="B13" s="20" t="n">
        <v>7552</v>
      </c>
      <c r="C13" s="6" t="n">
        <f aca="false">B13/B$165</f>
        <v>0.00758683876360246</v>
      </c>
      <c r="D13" s="11" t="n">
        <f aca="false">Senate!B13</f>
        <v>3785</v>
      </c>
      <c r="E13" s="6" t="n">
        <f aca="false">D13/D$165</f>
        <v>0.00715735013529945</v>
      </c>
      <c r="F13" s="23" t="n">
        <f aca="false">D13/B13</f>
        <v>0.501191737288136</v>
      </c>
      <c r="G13" s="23" t="n">
        <f aca="false">F13/F$165</f>
        <v>0.943390305015645</v>
      </c>
      <c r="H13" s="11" t="n">
        <f aca="false">Senate!D13</f>
        <v>39763</v>
      </c>
      <c r="I13" s="6" t="n">
        <f aca="false">B13/H13</f>
        <v>0.189925307446621</v>
      </c>
    </row>
    <row r="14" customFormat="false" ht="15" hidden="false" customHeight="false" outlineLevel="0" collapsed="false">
      <c r="A14" s="2" t="s">
        <v>132</v>
      </c>
      <c r="B14" s="20" t="n">
        <v>1697</v>
      </c>
      <c r="C14" s="6" t="n">
        <f aca="false">B14/B$165</f>
        <v>0.00170482857280633</v>
      </c>
      <c r="D14" s="11" t="n">
        <f aca="false">Senate!B14</f>
        <v>753</v>
      </c>
      <c r="E14" s="6" t="n">
        <f aca="false">D14/D$165</f>
        <v>0.00142390611674517</v>
      </c>
      <c r="F14" s="23" t="n">
        <f aca="false">D14/B14</f>
        <v>0.443724219210371</v>
      </c>
      <c r="G14" s="23" t="n">
        <f aca="false">F14/F$165</f>
        <v>0.835219528495628</v>
      </c>
      <c r="H14" s="11" t="n">
        <f aca="false">Senate!D14</f>
        <v>5075</v>
      </c>
      <c r="I14" s="6" t="n">
        <f aca="false">B14/H14</f>
        <v>0.334384236453202</v>
      </c>
    </row>
    <row r="15" customFormat="false" ht="15" hidden="false" customHeight="false" outlineLevel="0" collapsed="false">
      <c r="A15" s="2" t="s">
        <v>133</v>
      </c>
      <c r="B15" s="20" t="n">
        <v>1266</v>
      </c>
      <c r="C15" s="6" t="n">
        <f aca="false">B15/B$165</f>
        <v>0.0012718402906145</v>
      </c>
      <c r="D15" s="11" t="n">
        <f aca="false">Senate!B15</f>
        <v>528</v>
      </c>
      <c r="E15" s="6" t="n">
        <f aca="false">D15/D$165</f>
        <v>0.000998436161542433</v>
      </c>
      <c r="F15" s="23" t="n">
        <f aca="false">D15/B15</f>
        <v>0.417061611374408</v>
      </c>
      <c r="G15" s="23" t="n">
        <f aca="false">F15/F$165</f>
        <v>0.785032656152156</v>
      </c>
      <c r="H15" s="11" t="n">
        <f aca="false">Senate!D15</f>
        <v>5990</v>
      </c>
      <c r="I15" s="6" t="n">
        <f aca="false">B15/H15</f>
        <v>0.21135225375626</v>
      </c>
    </row>
    <row r="16" customFormat="false" ht="15" hidden="false" customHeight="false" outlineLevel="0" collapsed="false">
      <c r="A16" s="2" t="s">
        <v>134</v>
      </c>
      <c r="B16" s="20" t="n">
        <v>11369</v>
      </c>
      <c r="C16" s="6" t="n">
        <f aca="false">B16/B$165</f>
        <v>0.011421447285937</v>
      </c>
      <c r="D16" s="11" t="n">
        <f aca="false">Senate!B16</f>
        <v>6891</v>
      </c>
      <c r="E16" s="6" t="n">
        <f aca="false">D16/D$165</f>
        <v>0.013030726494676</v>
      </c>
      <c r="F16" s="23" t="n">
        <f aca="false">D16/B16</f>
        <v>0.606121910458264</v>
      </c>
      <c r="G16" s="23" t="n">
        <f aca="false">F16/F$165</f>
        <v>1.14089976239004</v>
      </c>
      <c r="H16" s="11" t="n">
        <f aca="false">Senate!D16</f>
        <v>54007</v>
      </c>
      <c r="I16" s="6" t="n">
        <f aca="false">B16/H16</f>
        <v>0.210509748736275</v>
      </c>
    </row>
    <row r="17" customFormat="false" ht="15" hidden="false" customHeight="false" outlineLevel="0" collapsed="false">
      <c r="A17" s="2" t="s">
        <v>135</v>
      </c>
      <c r="B17" s="20" t="n">
        <v>1738</v>
      </c>
      <c r="C17" s="6" t="n">
        <f aca="false">B17/B$165</f>
        <v>0.00174601771333966</v>
      </c>
      <c r="D17" s="11" t="n">
        <f aca="false">Senate!B17</f>
        <v>648</v>
      </c>
      <c r="E17" s="6" t="n">
        <f aca="false">D17/D$165</f>
        <v>0.00122535347098389</v>
      </c>
      <c r="F17" s="23" t="n">
        <f aca="false">D17/B17</f>
        <v>0.372842347525892</v>
      </c>
      <c r="G17" s="23" t="n">
        <f aca="false">F17/F$165</f>
        <v>0.70179899185566</v>
      </c>
      <c r="H17" s="11" t="n">
        <f aca="false">Senate!D17</f>
        <v>4791</v>
      </c>
      <c r="I17" s="6" t="n">
        <f aca="false">B17/H17</f>
        <v>0.362763514923816</v>
      </c>
    </row>
    <row r="18" customFormat="false" ht="15" hidden="false" customHeight="false" outlineLevel="0" collapsed="false">
      <c r="A18" s="2" t="s">
        <v>136</v>
      </c>
      <c r="B18" s="20" t="n">
        <v>1441</v>
      </c>
      <c r="C18" s="6" t="n">
        <f aca="false">B18/B$165</f>
        <v>0.00144764759776896</v>
      </c>
      <c r="D18" s="11" t="n">
        <f aca="false">Senate!B18</f>
        <v>534</v>
      </c>
      <c r="E18" s="6" t="n">
        <f aca="false">D18/D$165</f>
        <v>0.00100978202701451</v>
      </c>
      <c r="F18" s="23" t="n">
        <f aca="false">D18/B18</f>
        <v>0.3705759888966</v>
      </c>
      <c r="G18" s="23" t="n">
        <f aca="false">F18/F$165</f>
        <v>0.697533038130781</v>
      </c>
      <c r="H18" s="11" t="n">
        <f aca="false">Senate!D18</f>
        <v>5846</v>
      </c>
      <c r="I18" s="6" t="n">
        <f aca="false">B18/H18</f>
        <v>0.24649332877181</v>
      </c>
    </row>
    <row r="19" customFormat="false" ht="15" hidden="false" customHeight="false" outlineLevel="0" collapsed="false">
      <c r="A19" s="2" t="s">
        <v>137</v>
      </c>
      <c r="B19" s="20" t="n">
        <v>840</v>
      </c>
      <c r="C19" s="6" t="n">
        <f aca="false">B19/B$165</f>
        <v>0.000843875074341376</v>
      </c>
      <c r="D19" s="11" t="n">
        <f aca="false">Senate!B19</f>
        <v>499</v>
      </c>
      <c r="E19" s="6" t="n">
        <f aca="false">D19/D$165</f>
        <v>0.000943597811760746</v>
      </c>
      <c r="F19" s="23" t="n">
        <f aca="false">D19/B19</f>
        <v>0.594047619047619</v>
      </c>
      <c r="G19" s="23" t="n">
        <f aca="false">F19/F$165</f>
        <v>1.11817239358231</v>
      </c>
      <c r="H19" s="11" t="n">
        <f aca="false">Senate!D19</f>
        <v>5604</v>
      </c>
      <c r="I19" s="6" t="n">
        <f aca="false">B19/H19</f>
        <v>0.149892933618844</v>
      </c>
    </row>
    <row r="20" customFormat="false" ht="15" hidden="false" customHeight="false" outlineLevel="0" collapsed="false">
      <c r="A20" s="2" t="s">
        <v>138</v>
      </c>
      <c r="B20" s="20" t="n">
        <v>4707</v>
      </c>
      <c r="C20" s="6" t="n">
        <f aca="false">B20/B$165</f>
        <v>0.00472871425586292</v>
      </c>
      <c r="D20" s="11" t="n">
        <f aca="false">Senate!B20</f>
        <v>2284</v>
      </c>
      <c r="E20" s="6" t="n">
        <f aca="false">D20/D$165</f>
        <v>0.00431899278970249</v>
      </c>
      <c r="F20" s="23" t="n">
        <f aca="false">D20/B20</f>
        <v>0.485234756745273</v>
      </c>
      <c r="G20" s="23" t="n">
        <f aca="false">F20/F$165</f>
        <v>0.913354572936516</v>
      </c>
      <c r="H20" s="11" t="n">
        <f aca="false">Senate!D20</f>
        <v>16926</v>
      </c>
      <c r="I20" s="6" t="n">
        <f aca="false">B20/H20</f>
        <v>0.278092874867068</v>
      </c>
    </row>
    <row r="21" customFormat="false" ht="15" hidden="false" customHeight="false" outlineLevel="0" collapsed="false">
      <c r="A21" s="2" t="s">
        <v>139</v>
      </c>
      <c r="B21" s="20" t="n">
        <v>4342</v>
      </c>
      <c r="C21" s="6" t="n">
        <f aca="false">B21/B$165</f>
        <v>0.00436203044379792</v>
      </c>
      <c r="D21" s="11" t="n">
        <f aca="false">Senate!B21</f>
        <v>2429</v>
      </c>
      <c r="E21" s="6" t="n">
        <f aca="false">D21/D$165</f>
        <v>0.00459318453861093</v>
      </c>
      <c r="F21" s="23" t="n">
        <f aca="false">D21/B21</f>
        <v>0.559419622293874</v>
      </c>
      <c r="G21" s="23" t="n">
        <f aca="false">F21/F$165</f>
        <v>1.05299231580139</v>
      </c>
      <c r="H21" s="11" t="n">
        <f aca="false">Senate!D21</f>
        <v>23469</v>
      </c>
      <c r="I21" s="6" t="n">
        <f aca="false">B21/H21</f>
        <v>0.185010013208914</v>
      </c>
    </row>
    <row r="22" customFormat="false" ht="15" hidden="false" customHeight="false" outlineLevel="0" collapsed="false">
      <c r="A22" s="2" t="s">
        <v>140</v>
      </c>
      <c r="B22" s="20" t="n">
        <v>1678</v>
      </c>
      <c r="C22" s="6" t="n">
        <f aca="false">B22/B$165</f>
        <v>0.00168574092231527</v>
      </c>
      <c r="D22" s="11" t="n">
        <f aca="false">Senate!B22</f>
        <v>830</v>
      </c>
      <c r="E22" s="6" t="n">
        <f aca="false">D22/D$165</f>
        <v>0.00156951139030345</v>
      </c>
      <c r="F22" s="23" t="n">
        <f aca="false">D22/B22</f>
        <v>0.494636471990465</v>
      </c>
      <c r="G22" s="23" t="n">
        <f aca="false">F22/F$165</f>
        <v>0.931051367103201</v>
      </c>
      <c r="H22" s="11" t="n">
        <f aca="false">Senate!D22</f>
        <v>8449</v>
      </c>
      <c r="I22" s="6" t="n">
        <f aca="false">B22/H22</f>
        <v>0.198603385015978</v>
      </c>
    </row>
    <row r="23" customFormat="false" ht="15" hidden="false" customHeight="false" outlineLevel="0" collapsed="false">
      <c r="A23" s="2" t="s">
        <v>141</v>
      </c>
      <c r="B23" s="20" t="n">
        <v>3826</v>
      </c>
      <c r="C23" s="6" t="n">
        <f aca="false">B23/B$165</f>
        <v>0.00384365004098822</v>
      </c>
      <c r="D23" s="11" t="n">
        <f aca="false">Senate!B23</f>
        <v>1645</v>
      </c>
      <c r="E23" s="6" t="n">
        <f aca="false">D23/D$165</f>
        <v>0.00311065811692671</v>
      </c>
      <c r="F23" s="23" t="n">
        <f aca="false">D23/B23</f>
        <v>0.429952953476215</v>
      </c>
      <c r="G23" s="23" t="n">
        <f aca="false">F23/F$165</f>
        <v>0.809297954744846</v>
      </c>
      <c r="H23" s="11" t="n">
        <f aca="false">Senate!D23</f>
        <v>9632</v>
      </c>
      <c r="I23" s="6" t="n">
        <f aca="false">B23/H23</f>
        <v>0.397217607973422</v>
      </c>
    </row>
    <row r="24" customFormat="false" ht="15" hidden="false" customHeight="false" outlineLevel="0" collapsed="false">
      <c r="A24" s="2" t="s">
        <v>142</v>
      </c>
      <c r="B24" s="20" t="n">
        <v>297</v>
      </c>
      <c r="C24" s="6" t="n">
        <f aca="false">B24/B$165</f>
        <v>0.000298370115570701</v>
      </c>
      <c r="D24" s="11" t="n">
        <f aca="false">Senate!B24</f>
        <v>157</v>
      </c>
      <c r="E24" s="6" t="n">
        <f aca="false">D24/D$165</f>
        <v>0.000296883479852579</v>
      </c>
      <c r="F24" s="23" t="n">
        <f aca="false">D24/B24</f>
        <v>0.528619528619529</v>
      </c>
      <c r="G24" s="23" t="n">
        <f aca="false">F24/F$165</f>
        <v>0.995017477821873</v>
      </c>
      <c r="H24" s="11" t="n">
        <f aca="false">Senate!D24</f>
        <v>1698</v>
      </c>
      <c r="I24" s="6" t="n">
        <f aca="false">B24/H24</f>
        <v>0.174911660777385</v>
      </c>
    </row>
    <row r="25" customFormat="false" ht="15" hidden="false" customHeight="false" outlineLevel="0" collapsed="false">
      <c r="A25" s="2" t="s">
        <v>143</v>
      </c>
      <c r="B25" s="20" t="n">
        <v>3905</v>
      </c>
      <c r="C25" s="6" t="n">
        <f aca="false">B25/B$165</f>
        <v>0.00392301448250366</v>
      </c>
      <c r="D25" s="11" t="n">
        <f aca="false">Senate!B25</f>
        <v>2374</v>
      </c>
      <c r="E25" s="6" t="n">
        <f aca="false">D25/D$165</f>
        <v>0.00448918077178359</v>
      </c>
      <c r="F25" s="23" t="n">
        <f aca="false">D25/B25</f>
        <v>0.607938540332907</v>
      </c>
      <c r="G25" s="23" t="n">
        <f aca="false">F25/F$165</f>
        <v>1.14431919428414</v>
      </c>
      <c r="H25" s="11" t="n">
        <f aca="false">Senate!D25</f>
        <v>17873</v>
      </c>
      <c r="I25" s="6" t="n">
        <f aca="false">B25/H25</f>
        <v>0.218485984445812</v>
      </c>
    </row>
    <row r="26" customFormat="false" ht="15" hidden="false" customHeight="false" outlineLevel="0" collapsed="false">
      <c r="A26" s="2" t="s">
        <v>144</v>
      </c>
      <c r="B26" s="20" t="n">
        <v>1124</v>
      </c>
      <c r="C26" s="6" t="n">
        <f aca="false">B26/B$165</f>
        <v>0.00112918521852346</v>
      </c>
      <c r="D26" s="11" t="n">
        <f aca="false">Senate!B26</f>
        <v>419</v>
      </c>
      <c r="E26" s="6" t="n">
        <f aca="false">D26/D$165</f>
        <v>0.000792319605466438</v>
      </c>
      <c r="F26" s="23" t="n">
        <f aca="false">D26/B26</f>
        <v>0.372775800711744</v>
      </c>
      <c r="G26" s="23" t="n">
        <f aca="false">F26/F$165</f>
        <v>0.701673731172719</v>
      </c>
      <c r="H26" s="11" t="n">
        <f aca="false">Senate!D26</f>
        <v>3553</v>
      </c>
      <c r="I26" s="6" t="n">
        <f aca="false">B26/H26</f>
        <v>0.316352378271883</v>
      </c>
    </row>
    <row r="27" customFormat="false" ht="15" hidden="false" customHeight="false" outlineLevel="0" collapsed="false">
      <c r="A27" s="2" t="s">
        <v>145</v>
      </c>
      <c r="B27" s="20" t="n">
        <v>7607</v>
      </c>
      <c r="C27" s="6" t="n">
        <f aca="false">B27/B$165</f>
        <v>0.00764209248870815</v>
      </c>
      <c r="D27" s="11" t="n">
        <f aca="false">Senate!B27</f>
        <v>3701</v>
      </c>
      <c r="E27" s="6" t="n">
        <f aca="false">D27/D$165</f>
        <v>0.00699850801869042</v>
      </c>
      <c r="F27" s="23" t="n">
        <f aca="false">D27/B27</f>
        <v>0.486525568555278</v>
      </c>
      <c r="G27" s="23" t="n">
        <f aca="false">F27/F$165</f>
        <v>0.91578426053222</v>
      </c>
      <c r="H27" s="11" t="n">
        <f aca="false">Senate!D27</f>
        <v>43507</v>
      </c>
      <c r="I27" s="6" t="n">
        <f aca="false">B27/H27</f>
        <v>0.174845427172639</v>
      </c>
    </row>
    <row r="28" customFormat="false" ht="15" hidden="false" customHeight="false" outlineLevel="0" collapsed="false">
      <c r="A28" s="2" t="s">
        <v>146</v>
      </c>
      <c r="B28" s="20" t="n">
        <v>5478</v>
      </c>
      <c r="C28" s="6" t="n">
        <f aca="false">B28/B$165</f>
        <v>0.00550327102052626</v>
      </c>
      <c r="D28" s="11" t="n">
        <f aca="false">Senate!B28</f>
        <v>3441</v>
      </c>
      <c r="E28" s="6" t="n">
        <f aca="false">D28/D$165</f>
        <v>0.00650685384823392</v>
      </c>
      <c r="F28" s="23" t="n">
        <f aca="false">D28/B28</f>
        <v>0.628148959474261</v>
      </c>
      <c r="G28" s="23" t="n">
        <f aca="false">F28/F$165</f>
        <v>1.18236114920826</v>
      </c>
      <c r="H28" s="11" t="n">
        <f aca="false">Senate!D28</f>
        <v>24402</v>
      </c>
      <c r="I28" s="6" t="n">
        <f aca="false">B28/H28</f>
        <v>0.224489795918367</v>
      </c>
    </row>
    <row r="29" customFormat="false" ht="15" hidden="false" customHeight="false" outlineLevel="0" collapsed="false">
      <c r="A29" s="2" t="s">
        <v>147</v>
      </c>
      <c r="B29" s="20" t="n">
        <v>705</v>
      </c>
      <c r="C29" s="6" t="n">
        <f aca="false">B29/B$165</f>
        <v>0.000708252294536512</v>
      </c>
      <c r="D29" s="11" t="n">
        <f aca="false">Senate!B29</f>
        <v>347</v>
      </c>
      <c r="E29" s="6" t="n">
        <f aca="false">D29/D$165</f>
        <v>0.000656169219801561</v>
      </c>
      <c r="F29" s="23" t="n">
        <f aca="false">D29/B29</f>
        <v>0.492198581560284</v>
      </c>
      <c r="G29" s="23" t="n">
        <f aca="false">F29/F$165</f>
        <v>0.926462540062741</v>
      </c>
      <c r="H29" s="11" t="n">
        <f aca="false">Senate!D29</f>
        <v>3387</v>
      </c>
      <c r="I29" s="6" t="n">
        <f aca="false">B29/H29</f>
        <v>0.20814880425155</v>
      </c>
    </row>
    <row r="30" customFormat="false" ht="15" hidden="false" customHeight="false" outlineLevel="0" collapsed="false">
      <c r="A30" s="2" t="s">
        <v>43</v>
      </c>
      <c r="B30" s="20" t="n">
        <v>21937</v>
      </c>
      <c r="C30" s="6" t="n">
        <f aca="false">B30/B$165</f>
        <v>0.0220381994116985</v>
      </c>
      <c r="D30" s="11" t="n">
        <f aca="false">Senate!B30</f>
        <v>12391</v>
      </c>
      <c r="E30" s="6" t="n">
        <f aca="false">D30/D$165</f>
        <v>0.0234311031774096</v>
      </c>
      <c r="F30" s="23" t="n">
        <f aca="false">D30/B30</f>
        <v>0.564844782787072</v>
      </c>
      <c r="G30" s="23" t="n">
        <f aca="false">F30/F$165</f>
        <v>1.06320406398409</v>
      </c>
      <c r="H30" s="11" t="n">
        <f aca="false">Senate!D30</f>
        <v>106001</v>
      </c>
      <c r="I30" s="6" t="n">
        <f aca="false">B30/H30</f>
        <v>0.206950877821907</v>
      </c>
    </row>
    <row r="31" customFormat="false" ht="15" hidden="false" customHeight="false" outlineLevel="0" collapsed="false">
      <c r="A31" s="2" t="s">
        <v>148</v>
      </c>
      <c r="B31" s="20" t="n">
        <v>329</v>
      </c>
      <c r="C31" s="6" t="n">
        <f aca="false">B31/B$165</f>
        <v>0.000330517737450372</v>
      </c>
      <c r="D31" s="11" t="n">
        <f aca="false">Senate!B31</f>
        <v>117</v>
      </c>
      <c r="E31" s="6" t="n">
        <f aca="false">D31/D$165</f>
        <v>0.000221244376705425</v>
      </c>
      <c r="F31" s="23" t="n">
        <f aca="false">D31/B31</f>
        <v>0.355623100303951</v>
      </c>
      <c r="G31" s="23" t="n">
        <f aca="false">F31/F$165</f>
        <v>0.669387302515484</v>
      </c>
      <c r="H31" s="11" t="n">
        <f aca="false">Senate!D31</f>
        <v>1015</v>
      </c>
      <c r="I31" s="6" t="n">
        <f aca="false">B31/H31</f>
        <v>0.324137931034483</v>
      </c>
    </row>
    <row r="32" customFormat="false" ht="15" hidden="false" customHeight="false" outlineLevel="0" collapsed="false">
      <c r="A32" s="2" t="s">
        <v>149</v>
      </c>
      <c r="B32" s="20" t="n">
        <v>1301</v>
      </c>
      <c r="C32" s="6" t="n">
        <f aca="false">B32/B$165</f>
        <v>0.00130700175204539</v>
      </c>
      <c r="D32" s="11" t="n">
        <f aca="false">Senate!B32</f>
        <v>818</v>
      </c>
      <c r="E32" s="6" t="n">
        <f aca="false">D32/D$165</f>
        <v>0.0015468196593593</v>
      </c>
      <c r="F32" s="23" t="n">
        <f aca="false">D32/B32</f>
        <v>0.628747117601845</v>
      </c>
      <c r="G32" s="23" t="n">
        <f aca="false">F32/F$165</f>
        <v>1.18348705878826</v>
      </c>
      <c r="H32" s="11" t="n">
        <f aca="false">Senate!D32</f>
        <v>7663</v>
      </c>
      <c r="I32" s="6" t="n">
        <f aca="false">B32/H32</f>
        <v>0.169776849797729</v>
      </c>
    </row>
    <row r="33" customFormat="false" ht="15" hidden="false" customHeight="false" outlineLevel="0" collapsed="false">
      <c r="A33" s="2" t="s">
        <v>42</v>
      </c>
      <c r="B33" s="20" t="n">
        <v>27856</v>
      </c>
      <c r="C33" s="6" t="n">
        <f aca="false">B33/B$165</f>
        <v>0.027984504846254</v>
      </c>
      <c r="D33" s="11" t="n">
        <f aca="false">Senate!B33</f>
        <v>15883</v>
      </c>
      <c r="E33" s="6" t="n">
        <f aca="false">D33/D$165</f>
        <v>0.0300343968821562</v>
      </c>
      <c r="F33" s="23" t="n">
        <f aca="false">D33/B33</f>
        <v>0.57018236645606</v>
      </c>
      <c r="G33" s="23" t="n">
        <f aca="false">F33/F$165</f>
        <v>1.07325096681768</v>
      </c>
      <c r="H33" s="11" t="n">
        <f aca="false">Senate!D33</f>
        <v>119631</v>
      </c>
      <c r="I33" s="6" t="n">
        <f aca="false">B33/H33</f>
        <v>0.232849345069422</v>
      </c>
    </row>
    <row r="34" customFormat="false" ht="15" hidden="false" customHeight="false" outlineLevel="0" collapsed="false">
      <c r="A34" s="2" t="s">
        <v>150</v>
      </c>
      <c r="B34" s="20" t="n">
        <v>12476</v>
      </c>
      <c r="C34" s="6" t="n">
        <f aca="false">B34/B$165</f>
        <v>0.0125335540803369</v>
      </c>
      <c r="D34" s="11" t="n">
        <f aca="false">Senate!B34</f>
        <v>2658</v>
      </c>
      <c r="E34" s="6" t="n">
        <f aca="false">D34/D$165</f>
        <v>0.00502621840412838</v>
      </c>
      <c r="F34" s="23" t="n">
        <f aca="false">D34/B34</f>
        <v>0.213049054184033</v>
      </c>
      <c r="G34" s="23" t="n">
        <f aca="false">F34/F$165</f>
        <v>0.401021001059364</v>
      </c>
      <c r="H34" s="11" t="n">
        <f aca="false">Senate!D34</f>
        <v>40176</v>
      </c>
      <c r="I34" s="6" t="n">
        <f aca="false">B34/H34</f>
        <v>0.310533651931501</v>
      </c>
    </row>
    <row r="35" customFormat="false" ht="15" hidden="false" customHeight="false" outlineLevel="0" collapsed="false">
      <c r="A35" s="2" t="s">
        <v>151</v>
      </c>
      <c r="B35" s="20" t="n">
        <v>255</v>
      </c>
      <c r="C35" s="6" t="n">
        <f aca="false">B35/B$165</f>
        <v>0.000256176361853632</v>
      </c>
      <c r="D35" s="11" t="n">
        <f aca="false">Senate!B35</f>
        <v>154</v>
      </c>
      <c r="E35" s="6" t="n">
        <f aca="false">D35/D$165</f>
        <v>0.000291210547116543</v>
      </c>
      <c r="F35" s="23" t="n">
        <f aca="false">D35/B35</f>
        <v>0.603921568627451</v>
      </c>
      <c r="G35" s="23" t="n">
        <f aca="false">F35/F$165</f>
        <v>1.13675807170268</v>
      </c>
      <c r="H35" s="11" t="n">
        <f aca="false">Senate!D35</f>
        <v>1120</v>
      </c>
      <c r="I35" s="6" t="n">
        <f aca="false">B35/H35</f>
        <v>0.227678571428571</v>
      </c>
    </row>
    <row r="36" customFormat="false" ht="15" hidden="false" customHeight="false" outlineLevel="0" collapsed="false">
      <c r="A36" s="2" t="s">
        <v>44</v>
      </c>
      <c r="B36" s="20" t="n">
        <v>28184</v>
      </c>
      <c r="C36" s="6" t="n">
        <f aca="false">B36/B$165</f>
        <v>0.0283140179705206</v>
      </c>
      <c r="D36" s="11" t="n">
        <f aca="false">Senate!B36</f>
        <v>15396</v>
      </c>
      <c r="E36" s="6" t="n">
        <f aca="false">D36/D$165</f>
        <v>0.0291134908013396</v>
      </c>
      <c r="F36" s="23" t="n">
        <f aca="false">D36/B36</f>
        <v>0.546267385750781</v>
      </c>
      <c r="G36" s="23" t="n">
        <f aca="false">F36/F$165</f>
        <v>1.02823593711254</v>
      </c>
      <c r="H36" s="11" t="n">
        <f aca="false">Senate!D36</f>
        <v>83952</v>
      </c>
      <c r="I36" s="6" t="n">
        <f aca="false">B36/H36</f>
        <v>0.335715647036402</v>
      </c>
    </row>
    <row r="37" customFormat="false" ht="15" hidden="false" customHeight="false" outlineLevel="0" collapsed="false">
      <c r="A37" s="2" t="s">
        <v>152</v>
      </c>
      <c r="B37" s="20" t="n">
        <v>310</v>
      </c>
      <c r="C37" s="6" t="n">
        <f aca="false">B37/B$165</f>
        <v>0.000311430086959317</v>
      </c>
      <c r="D37" s="11" t="n">
        <f aca="false">Senate!B37</f>
        <v>161</v>
      </c>
      <c r="E37" s="6" t="n">
        <f aca="false">D37/D$165</f>
        <v>0.000304447390167295</v>
      </c>
      <c r="F37" s="23" t="n">
        <f aca="false">D37/B37</f>
        <v>0.519354838709678</v>
      </c>
      <c r="G37" s="23" t="n">
        <f aca="false">F37/F$165</f>
        <v>0.977578605650473</v>
      </c>
      <c r="H37" s="11" t="n">
        <f aca="false">Senate!D37</f>
        <v>2104</v>
      </c>
      <c r="I37" s="6" t="n">
        <f aca="false">B37/H37</f>
        <v>0.147338403041825</v>
      </c>
    </row>
    <row r="38" customFormat="false" ht="15" hidden="false" customHeight="false" outlineLevel="0" collapsed="false">
      <c r="A38" s="2" t="s">
        <v>39</v>
      </c>
      <c r="B38" s="20" t="n">
        <v>76649</v>
      </c>
      <c r="C38" s="6" t="n">
        <f aca="false">B38/B$165</f>
        <v>0.0770025959204668</v>
      </c>
      <c r="D38" s="11" t="n">
        <f aca="false">Senate!B38</f>
        <v>44526</v>
      </c>
      <c r="E38" s="6" t="n">
        <f aca="false">D38/D$165</f>
        <v>0.0841976676682545</v>
      </c>
      <c r="F38" s="23" t="n">
        <f aca="false">D38/B38</f>
        <v>0.580907774400188</v>
      </c>
      <c r="G38" s="23" t="n">
        <f aca="false">F38/F$165</f>
        <v>1.09343934008691</v>
      </c>
      <c r="H38" s="11" t="n">
        <f aca="false">Senate!D38</f>
        <v>310652</v>
      </c>
      <c r="I38" s="6" t="n">
        <f aca="false">B38/H38</f>
        <v>0.246735897402882</v>
      </c>
    </row>
    <row r="39" customFormat="false" ht="15" hidden="false" customHeight="false" outlineLevel="0" collapsed="false">
      <c r="A39" s="2" t="s">
        <v>153</v>
      </c>
      <c r="B39" s="20" t="n">
        <v>2180</v>
      </c>
      <c r="C39" s="6" t="n">
        <f aca="false">B39/B$165</f>
        <v>0.00219005674055262</v>
      </c>
      <c r="D39" s="11" t="n">
        <f aca="false">Senate!B39</f>
        <v>1392</v>
      </c>
      <c r="E39" s="6" t="n">
        <f aca="false">D39/D$165</f>
        <v>0.00263224078952096</v>
      </c>
      <c r="F39" s="23" t="n">
        <f aca="false">D39/B39</f>
        <v>0.638532110091743</v>
      </c>
      <c r="G39" s="23" t="n">
        <f aca="false">F39/F$165</f>
        <v>1.20190529349334</v>
      </c>
      <c r="H39" s="11" t="n">
        <f aca="false">Senate!D39</f>
        <v>11852</v>
      </c>
      <c r="I39" s="6" t="n">
        <f aca="false">B39/H39</f>
        <v>0.18393520080999</v>
      </c>
    </row>
    <row r="40" customFormat="false" ht="15" hidden="false" customHeight="false" outlineLevel="0" collapsed="false">
      <c r="A40" s="2" t="s">
        <v>154</v>
      </c>
      <c r="B40" s="20" t="n">
        <v>2141</v>
      </c>
      <c r="C40" s="6" t="n">
        <f aca="false">B40/B$165</f>
        <v>0.00215087682638677</v>
      </c>
      <c r="D40" s="11" t="n">
        <f aca="false">Senate!B40</f>
        <v>1195</v>
      </c>
      <c r="E40" s="6" t="n">
        <f aca="false">D40/D$165</f>
        <v>0.00225971820652123</v>
      </c>
      <c r="F40" s="23" t="n">
        <f aca="false">D40/B40</f>
        <v>0.558150397010743</v>
      </c>
      <c r="G40" s="23" t="n">
        <f aca="false">F40/F$165</f>
        <v>1.05060326040022</v>
      </c>
      <c r="H40" s="11" t="n">
        <f aca="false">Senate!D40</f>
        <v>12548</v>
      </c>
      <c r="I40" s="6" t="n">
        <f aca="false">B40/H40</f>
        <v>0.170624800765062</v>
      </c>
    </row>
    <row r="41" customFormat="false" ht="15" hidden="false" customHeight="false" outlineLevel="0" collapsed="false">
      <c r="A41" s="2" t="s">
        <v>51</v>
      </c>
      <c r="B41" s="20" t="n">
        <v>14161</v>
      </c>
      <c r="C41" s="6" t="n">
        <f aca="false">B41/B$165</f>
        <v>0.0142263272949384</v>
      </c>
      <c r="D41" s="11" t="n">
        <f aca="false">Senate!B41</f>
        <v>7743</v>
      </c>
      <c r="E41" s="6" t="n">
        <f aca="false">D41/D$165</f>
        <v>0.0146418393917103</v>
      </c>
      <c r="F41" s="23" t="n">
        <f aca="false">D41/B41</f>
        <v>0.546783419250053</v>
      </c>
      <c r="G41" s="23" t="n">
        <f aca="false">F41/F$165</f>
        <v>1.0292072639802</v>
      </c>
      <c r="H41" s="11" t="n">
        <f aca="false">Senate!D41</f>
        <v>64394</v>
      </c>
      <c r="I41" s="6" t="n">
        <f aca="false">B41/H41</f>
        <v>0.219911793024195</v>
      </c>
    </row>
    <row r="42" customFormat="false" ht="15" hidden="false" customHeight="false" outlineLevel="0" collapsed="false">
      <c r="A42" s="2" t="s">
        <v>155</v>
      </c>
      <c r="B42" s="20" t="n">
        <v>893</v>
      </c>
      <c r="C42" s="6" t="n">
        <f aca="false">B42/B$165</f>
        <v>0.000897119573079581</v>
      </c>
      <c r="D42" s="11" t="n">
        <f aca="false">Senate!B42</f>
        <v>602</v>
      </c>
      <c r="E42" s="6" t="n">
        <f aca="false">D42/D$165</f>
        <v>0.00113836850236467</v>
      </c>
      <c r="F42" s="23" t="n">
        <f aca="false">D42/B42</f>
        <v>0.674132138857783</v>
      </c>
      <c r="G42" s="23" t="n">
        <f aca="false">F42/F$165</f>
        <v>1.26891502150259</v>
      </c>
      <c r="H42" s="11" t="n">
        <f aca="false">Senate!D42</f>
        <v>5537</v>
      </c>
      <c r="I42" s="6" t="n">
        <f aca="false">B42/H42</f>
        <v>0.16127867076034</v>
      </c>
    </row>
    <row r="43" customFormat="false" ht="15" hidden="false" customHeight="false" outlineLevel="0" collapsed="false">
      <c r="A43" s="2" t="s">
        <v>50</v>
      </c>
      <c r="B43" s="20" t="n">
        <v>12480</v>
      </c>
      <c r="C43" s="6" t="n">
        <f aca="false">B43/B$165</f>
        <v>0.0125375725330719</v>
      </c>
      <c r="D43" s="11" t="n">
        <f aca="false">Senate!B43</f>
        <v>8152</v>
      </c>
      <c r="E43" s="6" t="n">
        <f aca="false">D43/D$165</f>
        <v>0.01541524922139</v>
      </c>
      <c r="F43" s="23" t="n">
        <f aca="false">D43/B43</f>
        <v>0.653205128205128</v>
      </c>
      <c r="G43" s="23" t="n">
        <f aca="false">F43/F$165</f>
        <v>1.22952423052607</v>
      </c>
      <c r="H43" s="11" t="n">
        <f aca="false">Senate!D43</f>
        <v>63355</v>
      </c>
      <c r="I43" s="6" t="n">
        <f aca="false">B43/H43</f>
        <v>0.196985241890932</v>
      </c>
    </row>
    <row r="44" customFormat="false" ht="15" hidden="false" customHeight="false" outlineLevel="0" collapsed="false">
      <c r="A44" s="2" t="s">
        <v>156</v>
      </c>
      <c r="B44" s="20" t="n">
        <v>1178</v>
      </c>
      <c r="C44" s="6" t="n">
        <f aca="false">B44/B$165</f>
        <v>0.00118343433044541</v>
      </c>
      <c r="D44" s="11" t="n">
        <f aca="false">Senate!B44</f>
        <v>562</v>
      </c>
      <c r="E44" s="6" t="n">
        <f aca="false">D44/D$165</f>
        <v>0.00106272939921751</v>
      </c>
      <c r="F44" s="23" t="n">
        <f aca="false">D44/B44</f>
        <v>0.477079796264856</v>
      </c>
      <c r="G44" s="23" t="n">
        <f aca="false">F44/F$165</f>
        <v>0.898004538044403</v>
      </c>
      <c r="H44" s="11" t="n">
        <f aca="false">Senate!D44</f>
        <v>4816</v>
      </c>
      <c r="I44" s="6" t="n">
        <f aca="false">B44/H44</f>
        <v>0.244601328903655</v>
      </c>
    </row>
    <row r="45" customFormat="false" ht="15" hidden="false" customHeight="false" outlineLevel="0" collapsed="false">
      <c r="A45" s="2" t="s">
        <v>157</v>
      </c>
      <c r="B45" s="20" t="n">
        <v>1812</v>
      </c>
      <c r="C45" s="6" t="n">
        <f aca="false">B45/B$165</f>
        <v>0.0018203590889364</v>
      </c>
      <c r="D45" s="11" t="n">
        <f aca="false">Senate!B45</f>
        <v>927</v>
      </c>
      <c r="E45" s="6" t="n">
        <f aca="false">D45/D$165</f>
        <v>0.00175293621543529</v>
      </c>
      <c r="F45" s="23" t="n">
        <f aca="false">D45/B45</f>
        <v>0.51158940397351</v>
      </c>
      <c r="G45" s="23" t="n">
        <f aca="false">F45/F$165</f>
        <v>0.962961772811266</v>
      </c>
      <c r="H45" s="11" t="n">
        <f aca="false">Senate!D45</f>
        <v>6306</v>
      </c>
      <c r="I45" s="6" t="n">
        <f aca="false">B45/H45</f>
        <v>0.287345385347288</v>
      </c>
    </row>
    <row r="46" customFormat="false" ht="15" hidden="false" customHeight="false" outlineLevel="0" collapsed="false">
      <c r="A46" s="2" t="s">
        <v>158</v>
      </c>
      <c r="B46" s="20" t="n">
        <v>964</v>
      </c>
      <c r="C46" s="6" t="n">
        <f aca="false">B46/B$165</f>
        <v>0.000968447109125103</v>
      </c>
      <c r="D46" s="11" t="n">
        <f aca="false">Senate!B46</f>
        <v>620</v>
      </c>
      <c r="E46" s="6" t="n">
        <f aca="false">D46/D$165</f>
        <v>0.00117240609878089</v>
      </c>
      <c r="F46" s="23" t="n">
        <f aca="false">D46/B46</f>
        <v>0.643153526970954</v>
      </c>
      <c r="G46" s="23" t="n">
        <f aca="false">F46/F$165</f>
        <v>1.2106041597254</v>
      </c>
      <c r="H46" s="11" t="n">
        <f aca="false">Senate!D46</f>
        <v>5821</v>
      </c>
      <c r="I46" s="6" t="n">
        <f aca="false">B46/H46</f>
        <v>0.165607283971826</v>
      </c>
    </row>
    <row r="47" customFormat="false" ht="15" hidden="false" customHeight="false" outlineLevel="0" collapsed="false">
      <c r="A47" s="2" t="s">
        <v>159</v>
      </c>
      <c r="B47" s="20" t="n">
        <v>3652</v>
      </c>
      <c r="C47" s="6" t="n">
        <f aca="false">B47/B$165</f>
        <v>0.0036688473470175</v>
      </c>
      <c r="D47" s="11" t="n">
        <f aca="false">Senate!B47</f>
        <v>2016</v>
      </c>
      <c r="E47" s="6" t="n">
        <f aca="false">D47/D$165</f>
        <v>0.00381221079861656</v>
      </c>
      <c r="F47" s="23" t="n">
        <f aca="false">D47/B47</f>
        <v>0.552026286966046</v>
      </c>
      <c r="G47" s="23" t="n">
        <f aca="false">F47/F$165</f>
        <v>1.03907588352391</v>
      </c>
      <c r="H47" s="11" t="n">
        <f aca="false">Senate!D47</f>
        <v>13870</v>
      </c>
      <c r="I47" s="6" t="n">
        <f aca="false">B47/H47</f>
        <v>0.263302090843547</v>
      </c>
    </row>
    <row r="48" customFormat="false" ht="15" hidden="false" customHeight="false" outlineLevel="0" collapsed="false">
      <c r="A48" s="2" t="s">
        <v>160</v>
      </c>
      <c r="B48" s="20" t="n">
        <v>1517</v>
      </c>
      <c r="C48" s="6" t="n">
        <f aca="false">B48/B$165</f>
        <v>0.00152399819973317</v>
      </c>
      <c r="D48" s="11" t="n">
        <f aca="false">Senate!B48</f>
        <v>835</v>
      </c>
      <c r="E48" s="6" t="n">
        <f aca="false">D48/D$165</f>
        <v>0.00157896627819684</v>
      </c>
      <c r="F48" s="23" t="n">
        <f aca="false">D48/B48</f>
        <v>0.550428477257746</v>
      </c>
      <c r="G48" s="23" t="n">
        <f aca="false">F48/F$165</f>
        <v>1.03606833556187</v>
      </c>
      <c r="H48" s="11" t="n">
        <f aca="false">Senate!D48</f>
        <v>8839</v>
      </c>
      <c r="I48" s="6" t="n">
        <f aca="false">B48/H48</f>
        <v>0.171625749519176</v>
      </c>
    </row>
    <row r="49" customFormat="false" ht="15" hidden="false" customHeight="false" outlineLevel="0" collapsed="false">
      <c r="A49" s="2" t="s">
        <v>40</v>
      </c>
      <c r="B49" s="20" t="n">
        <v>87196</v>
      </c>
      <c r="C49" s="6" t="n">
        <f aca="false">B49/B$165</f>
        <v>0.0875982511693697</v>
      </c>
      <c r="D49" s="11" t="n">
        <f aca="false">Senate!B49</f>
        <v>44985</v>
      </c>
      <c r="E49" s="6" t="n">
        <f aca="false">D49/D$165</f>
        <v>0.0850656263768681</v>
      </c>
      <c r="F49" s="23" t="n">
        <f aca="false">D49/B49</f>
        <v>0.515906692967567</v>
      </c>
      <c r="G49" s="23" t="n">
        <f aca="false">F49/F$165</f>
        <v>0.971088180886113</v>
      </c>
      <c r="H49" s="11" t="n">
        <f aca="false">Senate!D49</f>
        <v>297570</v>
      </c>
      <c r="I49" s="6" t="n">
        <f aca="false">B49/H49</f>
        <v>0.293026850825016</v>
      </c>
    </row>
    <row r="50" customFormat="false" ht="15" hidden="false" customHeight="false" outlineLevel="0" collapsed="false">
      <c r="A50" s="2" t="s">
        <v>161</v>
      </c>
      <c r="B50" s="20" t="n">
        <v>1609</v>
      </c>
      <c r="C50" s="6" t="n">
        <f aca="false">B50/B$165</f>
        <v>0.00161642261263723</v>
      </c>
      <c r="D50" s="11" t="n">
        <f aca="false">Senate!B50</f>
        <v>789</v>
      </c>
      <c r="E50" s="6" t="n">
        <f aca="false">D50/D$165</f>
        <v>0.00149198130957761</v>
      </c>
      <c r="F50" s="23" t="n">
        <f aca="false">D50/B50</f>
        <v>0.490366687383468</v>
      </c>
      <c r="G50" s="23" t="n">
        <f aca="false">F50/F$165</f>
        <v>0.923014376261052</v>
      </c>
      <c r="H50" s="11" t="n">
        <f aca="false">Senate!D50</f>
        <v>6608</v>
      </c>
      <c r="I50" s="6" t="n">
        <f aca="false">B50/H50</f>
        <v>0.243492736077482</v>
      </c>
    </row>
    <row r="51" customFormat="false" ht="15" hidden="false" customHeight="false" outlineLevel="0" collapsed="false">
      <c r="A51" s="2" t="s">
        <v>162</v>
      </c>
      <c r="B51" s="20" t="n">
        <v>669</v>
      </c>
      <c r="C51" s="6" t="n">
        <f aca="false">B51/B$165</f>
        <v>0.000672086219921881</v>
      </c>
      <c r="D51" s="11" t="n">
        <f aca="false">Senate!B51</f>
        <v>363</v>
      </c>
      <c r="E51" s="6" t="n">
        <f aca="false">D51/D$165</f>
        <v>0.000686424861060422</v>
      </c>
      <c r="F51" s="23" t="n">
        <f aca="false">D51/B51</f>
        <v>0.542600896860987</v>
      </c>
      <c r="G51" s="23" t="n">
        <f aca="false">F51/F$165</f>
        <v>1.02133452630558</v>
      </c>
      <c r="H51" s="11" t="n">
        <f aca="false">Senate!D51</f>
        <v>3277</v>
      </c>
      <c r="I51" s="6" t="n">
        <f aca="false">B51/H51</f>
        <v>0.20415013732072</v>
      </c>
    </row>
    <row r="52" customFormat="false" ht="15" hidden="false" customHeight="false" outlineLevel="0" collapsed="false">
      <c r="A52" s="2" t="s">
        <v>163</v>
      </c>
      <c r="B52" s="20" t="n">
        <v>5432</v>
      </c>
      <c r="C52" s="6" t="n">
        <f aca="false">B52/B$165</f>
        <v>0.00545705881407423</v>
      </c>
      <c r="D52" s="11" t="n">
        <f aca="false">Senate!B52</f>
        <v>3062</v>
      </c>
      <c r="E52" s="6" t="n">
        <f aca="false">D52/D$165</f>
        <v>0.00579017334591464</v>
      </c>
      <c r="F52" s="23" t="n">
        <f aca="false">D52/B52</f>
        <v>0.563696612665685</v>
      </c>
      <c r="G52" s="23" t="n">
        <f aca="false">F52/F$165</f>
        <v>1.06104287001292</v>
      </c>
      <c r="H52" s="11" t="n">
        <f aca="false">Senate!D52</f>
        <v>26614</v>
      </c>
      <c r="I52" s="6" t="n">
        <f aca="false">B52/H52</f>
        <v>0.204103103629669</v>
      </c>
    </row>
    <row r="53" customFormat="false" ht="15" hidden="false" customHeight="false" outlineLevel="0" collapsed="false">
      <c r="A53" s="2" t="s">
        <v>164</v>
      </c>
      <c r="B53" s="20" t="n">
        <v>15928</v>
      </c>
      <c r="C53" s="6" t="n">
        <f aca="false">B53/B$165</f>
        <v>0.0160014787906065</v>
      </c>
      <c r="D53" s="11" t="n">
        <f aca="false">Senate!B53</f>
        <v>8449</v>
      </c>
      <c r="E53" s="6" t="n">
        <f aca="false">D53/D$165</f>
        <v>0.0159768695622576</v>
      </c>
      <c r="F53" s="23" t="n">
        <f aca="false">D53/B53</f>
        <v>0.530449522852838</v>
      </c>
      <c r="G53" s="23" t="n">
        <f aca="false">F53/F$165</f>
        <v>0.998462065370901</v>
      </c>
      <c r="H53" s="11" t="n">
        <f aca="false">Senate!D53</f>
        <v>52746</v>
      </c>
      <c r="I53" s="6" t="n">
        <f aca="false">B53/H53</f>
        <v>0.301975505251583</v>
      </c>
    </row>
    <row r="54" customFormat="false" ht="15" hidden="false" customHeight="false" outlineLevel="0" collapsed="false">
      <c r="A54" s="2" t="s">
        <v>165</v>
      </c>
      <c r="B54" s="20" t="n">
        <v>801</v>
      </c>
      <c r="C54" s="6" t="n">
        <f aca="false">B54/B$165</f>
        <v>0.000804695160175526</v>
      </c>
      <c r="D54" s="11" t="n">
        <f aca="false">Senate!B54</f>
        <v>322</v>
      </c>
      <c r="E54" s="6" t="n">
        <f aca="false">D54/D$165</f>
        <v>0.00060889478033459</v>
      </c>
      <c r="F54" s="23" t="n">
        <f aca="false">D54/B54</f>
        <v>0.401997503121099</v>
      </c>
      <c r="G54" s="23" t="n">
        <f aca="false">F54/F$165</f>
        <v>0.7566775724136</v>
      </c>
      <c r="H54" s="11" t="n">
        <f aca="false">Senate!D54</f>
        <v>3887</v>
      </c>
      <c r="I54" s="6" t="n">
        <f aca="false">B54/H54</f>
        <v>0.206071520452791</v>
      </c>
    </row>
    <row r="55" customFormat="false" ht="15" hidden="false" customHeight="false" outlineLevel="0" collapsed="false">
      <c r="A55" s="2" t="s">
        <v>166</v>
      </c>
      <c r="B55" s="20" t="n">
        <v>235</v>
      </c>
      <c r="C55" s="6" t="n">
        <f aca="false">B55/B$165</f>
        <v>0.000236084098178837</v>
      </c>
      <c r="D55" s="11" t="n">
        <f aca="false">Senate!B55</f>
        <v>80</v>
      </c>
      <c r="E55" s="6" t="n">
        <f aca="false">D55/D$165</f>
        <v>0.000151278206294308</v>
      </c>
      <c r="F55" s="23" t="n">
        <f aca="false">D55/B55</f>
        <v>0.340425531914894</v>
      </c>
      <c r="G55" s="23" t="n">
        <f aca="false">F55/F$165</f>
        <v>0.640781007536189</v>
      </c>
      <c r="H55" s="11" t="n">
        <f aca="false">Senate!D55</f>
        <v>1060</v>
      </c>
      <c r="I55" s="6" t="n">
        <f aca="false">B55/H55</f>
        <v>0.221698113207547</v>
      </c>
    </row>
    <row r="56" customFormat="false" ht="15" hidden="false" customHeight="false" outlineLevel="0" collapsed="false">
      <c r="A56" s="2" t="s">
        <v>167</v>
      </c>
      <c r="B56" s="20" t="n">
        <v>4355</v>
      </c>
      <c r="C56" s="6" t="n">
        <f aca="false">B56/B$165</f>
        <v>0.00437509041518654</v>
      </c>
      <c r="D56" s="11" t="n">
        <f aca="false">Senate!B56</f>
        <v>2603</v>
      </c>
      <c r="E56" s="6" t="n">
        <f aca="false">D56/D$165</f>
        <v>0.00492221463730105</v>
      </c>
      <c r="F56" s="23" t="n">
        <f aca="false">D56/B56</f>
        <v>0.597703788748565</v>
      </c>
      <c r="G56" s="23" t="n">
        <f aca="false">F56/F$165</f>
        <v>1.12505438063985</v>
      </c>
      <c r="H56" s="11" t="n">
        <f aca="false">Senate!D56</f>
        <v>25308</v>
      </c>
      <c r="I56" s="6" t="n">
        <f aca="false">B56/H56</f>
        <v>0.172079974711554</v>
      </c>
    </row>
    <row r="57" customFormat="false" ht="15" hidden="false" customHeight="false" outlineLevel="0" collapsed="false">
      <c r="A57" s="2" t="s">
        <v>168</v>
      </c>
      <c r="B57" s="20" t="n">
        <v>1256</v>
      </c>
      <c r="C57" s="6" t="n">
        <f aca="false">B57/B$165</f>
        <v>0.0012617941587771</v>
      </c>
      <c r="D57" s="11" t="n">
        <f aca="false">Senate!B57</f>
        <v>710</v>
      </c>
      <c r="E57" s="6" t="n">
        <f aca="false">D57/D$165</f>
        <v>0.00134259408086198</v>
      </c>
      <c r="F57" s="23" t="n">
        <f aca="false">D57/B57</f>
        <v>0.565286624203822</v>
      </c>
      <c r="G57" s="23" t="n">
        <f aca="false">F57/F$165</f>
        <v>1.06403573952441</v>
      </c>
      <c r="H57" s="11" t="n">
        <f aca="false">Senate!D57</f>
        <v>7302</v>
      </c>
      <c r="I57" s="6" t="n">
        <f aca="false">B57/H57</f>
        <v>0.172007669131745</v>
      </c>
    </row>
    <row r="58" customFormat="false" ht="15" hidden="false" customHeight="false" outlineLevel="0" collapsed="false">
      <c r="A58" s="2" t="s">
        <v>169</v>
      </c>
      <c r="B58" s="20" t="n">
        <v>1433</v>
      </c>
      <c r="C58" s="6" t="n">
        <f aca="false">B58/B$165</f>
        <v>0.00143961069229904</v>
      </c>
      <c r="D58" s="11" t="n">
        <f aca="false">Senate!B58</f>
        <v>752</v>
      </c>
      <c r="E58" s="6" t="n">
        <f aca="false">D58/D$165</f>
        <v>0.0014220151391665</v>
      </c>
      <c r="F58" s="23" t="n">
        <f aca="false">D58/B58</f>
        <v>0.524773203070482</v>
      </c>
      <c r="G58" s="23" t="n">
        <f aca="false">F58/F$165</f>
        <v>0.987777561512521</v>
      </c>
      <c r="H58" s="11" t="n">
        <f aca="false">Senate!D58</f>
        <v>7544</v>
      </c>
      <c r="I58" s="6" t="n">
        <f aca="false">B58/H58</f>
        <v>0.189952279957582</v>
      </c>
    </row>
    <row r="59" customFormat="false" ht="15" hidden="false" customHeight="false" outlineLevel="0" collapsed="false">
      <c r="A59" s="2" t="s">
        <v>170</v>
      </c>
      <c r="B59" s="20" t="n">
        <v>893</v>
      </c>
      <c r="C59" s="6" t="n">
        <f aca="false">B59/B$165</f>
        <v>0.000897119573079581</v>
      </c>
      <c r="D59" s="11" t="n">
        <f aca="false">Senate!B59</f>
        <v>400</v>
      </c>
      <c r="E59" s="6" t="n">
        <f aca="false">D59/D$165</f>
        <v>0.00075639103147154</v>
      </c>
      <c r="F59" s="23" t="n">
        <f aca="false">D59/B59</f>
        <v>0.447928331466965</v>
      </c>
      <c r="G59" s="23" t="n">
        <f aca="false">F59/F$165</f>
        <v>0.843132904652881</v>
      </c>
      <c r="H59" s="11" t="n">
        <f aca="false">Senate!D59</f>
        <v>3336</v>
      </c>
      <c r="I59" s="6" t="n">
        <f aca="false">B59/H59</f>
        <v>0.267685851318945</v>
      </c>
    </row>
    <row r="60" customFormat="false" ht="15" hidden="false" customHeight="false" outlineLevel="0" collapsed="false">
      <c r="A60" s="2" t="s">
        <v>171</v>
      </c>
      <c r="B60" s="20" t="n">
        <v>2597</v>
      </c>
      <c r="C60" s="6" t="n">
        <f aca="false">B60/B$165</f>
        <v>0.00260898043817209</v>
      </c>
      <c r="D60" s="11" t="n">
        <f aca="false">Senate!B60</f>
        <v>1435</v>
      </c>
      <c r="E60" s="6" t="n">
        <f aca="false">D60/D$165</f>
        <v>0.00271355282540415</v>
      </c>
      <c r="F60" s="23" t="n">
        <f aca="false">D60/B60</f>
        <v>0.55256064690027</v>
      </c>
      <c r="G60" s="23" t="n">
        <f aca="false">F60/F$165</f>
        <v>1.04008170613396</v>
      </c>
      <c r="H60" s="11" t="n">
        <f aca="false">Senate!D60</f>
        <v>12556</v>
      </c>
      <c r="I60" s="6" t="n">
        <f aca="false">B60/H60</f>
        <v>0.206833386428799</v>
      </c>
    </row>
    <row r="61" customFormat="false" ht="15" hidden="false" customHeight="false" outlineLevel="0" collapsed="false">
      <c r="A61" s="2" t="s">
        <v>52</v>
      </c>
      <c r="B61" s="20" t="n">
        <v>17154</v>
      </c>
      <c r="C61" s="6" t="n">
        <f aca="false">B61/B$165</f>
        <v>0.0172331345538714</v>
      </c>
      <c r="D61" s="11" t="n">
        <f aca="false">Senate!B61</f>
        <v>9387</v>
      </c>
      <c r="E61" s="6" t="n">
        <f aca="false">D61/D$165</f>
        <v>0.0177506065310584</v>
      </c>
      <c r="F61" s="23" t="n">
        <f aca="false">D61/B61</f>
        <v>0.547219307450157</v>
      </c>
      <c r="G61" s="23" t="n">
        <f aca="false">F61/F$165</f>
        <v>1.0300277338153</v>
      </c>
      <c r="H61" s="11" t="n">
        <f aca="false">Senate!D61</f>
        <v>59958</v>
      </c>
      <c r="I61" s="6" t="n">
        <f aca="false">B61/H61</f>
        <v>0.286100270189132</v>
      </c>
    </row>
    <row r="62" customFormat="false" ht="15" hidden="false" customHeight="false" outlineLevel="0" collapsed="false">
      <c r="A62" s="2" t="s">
        <v>172</v>
      </c>
      <c r="B62" s="20" t="n">
        <v>6953</v>
      </c>
      <c r="C62" s="6" t="n">
        <f aca="false">B62/B$165</f>
        <v>0.00698507546654236</v>
      </c>
      <c r="D62" s="11" t="n">
        <f aca="false">Senate!B62</f>
        <v>3889</v>
      </c>
      <c r="E62" s="6" t="n">
        <f aca="false">D62/D$165</f>
        <v>0.00735401180348205</v>
      </c>
      <c r="F62" s="23" t="n">
        <f aca="false">D62/B62</f>
        <v>0.559326909247807</v>
      </c>
      <c r="G62" s="23" t="n">
        <f aca="false">F62/F$165</f>
        <v>1.05281780257162</v>
      </c>
      <c r="H62" s="11" t="n">
        <f aca="false">Senate!D62</f>
        <v>31896</v>
      </c>
      <c r="I62" s="6" t="n">
        <f aca="false">B62/H62</f>
        <v>0.217989716578881</v>
      </c>
    </row>
    <row r="63" customFormat="false" ht="15" hidden="false" customHeight="false" outlineLevel="0" collapsed="false">
      <c r="A63" s="2" t="s">
        <v>46</v>
      </c>
      <c r="B63" s="20" t="n">
        <v>22646</v>
      </c>
      <c r="C63" s="6" t="n">
        <f aca="false">B63/B$165</f>
        <v>0.02275047015897</v>
      </c>
      <c r="D63" s="11" t="n">
        <f aca="false">Senate!B63</f>
        <v>12320</v>
      </c>
      <c r="E63" s="6" t="n">
        <f aca="false">D63/D$165</f>
        <v>0.0232968437693234</v>
      </c>
      <c r="F63" s="23" t="n">
        <f aca="false">D63/B63</f>
        <v>0.544025434955401</v>
      </c>
      <c r="G63" s="23" t="n">
        <f aca="false">F63/F$165</f>
        <v>1.0240159261121</v>
      </c>
      <c r="H63" s="11" t="n">
        <f aca="false">Senate!D63</f>
        <v>101853</v>
      </c>
      <c r="I63" s="6" t="n">
        <f aca="false">B63/H63</f>
        <v>0.222340039075923</v>
      </c>
    </row>
    <row r="64" customFormat="false" ht="15" hidden="false" customHeight="false" outlineLevel="0" collapsed="false">
      <c r="A64" s="2" t="s">
        <v>173</v>
      </c>
      <c r="B64" s="20" t="n">
        <v>1493</v>
      </c>
      <c r="C64" s="6" t="n">
        <f aca="false">B64/B$165</f>
        <v>0.00149988748332342</v>
      </c>
      <c r="D64" s="11" t="n">
        <f aca="false">Senate!B64</f>
        <v>888</v>
      </c>
      <c r="E64" s="6" t="n">
        <f aca="false">D64/D$165</f>
        <v>0.00167918808986682</v>
      </c>
      <c r="F64" s="23" t="n">
        <f aca="false">D64/B64</f>
        <v>0.594775619557937</v>
      </c>
      <c r="G64" s="23" t="n">
        <f aca="false">F64/F$165</f>
        <v>1.11954270472749</v>
      </c>
      <c r="H64" s="11" t="n">
        <f aca="false">Senate!D64</f>
        <v>8704</v>
      </c>
      <c r="I64" s="6" t="n">
        <f aca="false">B64/H64</f>
        <v>0.171530330882353</v>
      </c>
    </row>
    <row r="65" customFormat="false" ht="15" hidden="false" customHeight="false" outlineLevel="0" collapsed="false">
      <c r="A65" s="2" t="s">
        <v>38</v>
      </c>
      <c r="B65" s="20" t="n">
        <v>121550</v>
      </c>
      <c r="C65" s="6" t="n">
        <f aca="false">B65/B$165</f>
        <v>0.122110732483565</v>
      </c>
      <c r="D65" s="11" t="n">
        <f aca="false">Senate!B65</f>
        <v>65256</v>
      </c>
      <c r="E65" s="6" t="n">
        <f aca="false">D65/D$165</f>
        <v>0.123397632874267</v>
      </c>
      <c r="F65" s="23" t="n">
        <f aca="false">D65/B65</f>
        <v>0.536865487453723</v>
      </c>
      <c r="G65" s="23" t="n">
        <f aca="false">F65/F$165</f>
        <v>1.01053879838839</v>
      </c>
      <c r="H65" s="11" t="n">
        <f aca="false">Senate!D65</f>
        <v>418172</v>
      </c>
      <c r="I65" s="6" t="n">
        <f aca="false">B65/H65</f>
        <v>0.290669867901246</v>
      </c>
    </row>
    <row r="66" customFormat="false" ht="15" hidden="false" customHeight="false" outlineLevel="0" collapsed="false">
      <c r="A66" s="2" t="s">
        <v>174</v>
      </c>
      <c r="B66" s="20" t="n">
        <v>3478</v>
      </c>
      <c r="C66" s="6" t="n">
        <f aca="false">B66/B$165</f>
        <v>0.00349404465304679</v>
      </c>
      <c r="D66" s="11" t="n">
        <f aca="false">Senate!B66</f>
        <v>1799</v>
      </c>
      <c r="E66" s="6" t="n">
        <f aca="false">D66/D$165</f>
        <v>0.00340186866404325</v>
      </c>
      <c r="F66" s="23" t="n">
        <f aca="false">D66/B66</f>
        <v>0.517251293847039</v>
      </c>
      <c r="G66" s="23" t="n">
        <f aca="false">F66/F$165</f>
        <v>0.973619115335815</v>
      </c>
      <c r="H66" s="11" t="n">
        <f aca="false">Senate!D66</f>
        <v>14007</v>
      </c>
      <c r="I66" s="6" t="n">
        <f aca="false">B66/H66</f>
        <v>0.248304419218962</v>
      </c>
    </row>
    <row r="67" customFormat="false" ht="15" hidden="false" customHeight="false" outlineLevel="0" collapsed="false">
      <c r="A67" s="2" t="s">
        <v>175</v>
      </c>
      <c r="B67" s="20" t="n">
        <v>321</v>
      </c>
      <c r="C67" s="6" t="n">
        <f aca="false">B67/B$165</f>
        <v>0.000322480831980454</v>
      </c>
      <c r="D67" s="11" t="n">
        <f aca="false">Senate!B67</f>
        <v>140</v>
      </c>
      <c r="E67" s="6" t="n">
        <f aca="false">D67/D$165</f>
        <v>0.000264736861015039</v>
      </c>
      <c r="F67" s="23" t="n">
        <f aca="false">D67/B67</f>
        <v>0.43613707165109</v>
      </c>
      <c r="G67" s="23" t="n">
        <f aca="false">F67/F$165</f>
        <v>0.820938284577127</v>
      </c>
      <c r="H67" s="11" t="n">
        <f aca="false">Senate!D67</f>
        <v>1295</v>
      </c>
      <c r="I67" s="6" t="n">
        <f aca="false">B67/H67</f>
        <v>0.247876447876448</v>
      </c>
    </row>
    <row r="68" customFormat="false" ht="15" hidden="false" customHeight="false" outlineLevel="0" collapsed="false">
      <c r="A68" s="2" t="s">
        <v>176</v>
      </c>
      <c r="B68" s="20" t="n">
        <v>8011</v>
      </c>
      <c r="C68" s="6" t="n">
        <f aca="false">B68/B$165</f>
        <v>0.008047956214939</v>
      </c>
      <c r="D68" s="11" t="n">
        <f aca="false">Senate!B68</f>
        <v>5664</v>
      </c>
      <c r="E68" s="6" t="n">
        <f aca="false">D68/D$165</f>
        <v>0.010710497005637</v>
      </c>
      <c r="F68" s="23" t="n">
        <f aca="false">D68/B68</f>
        <v>0.707027836724504</v>
      </c>
      <c r="G68" s="23" t="n">
        <f aca="false">F68/F$165</f>
        <v>1.3308344031191</v>
      </c>
      <c r="H68" s="11" t="n">
        <f aca="false">Senate!D68</f>
        <v>33144</v>
      </c>
      <c r="I68" s="6" t="n">
        <f aca="false">B68/H68</f>
        <v>0.241702872314748</v>
      </c>
    </row>
    <row r="69" customFormat="false" ht="15" hidden="false" customHeight="false" outlineLevel="0" collapsed="false">
      <c r="A69" s="2" t="s">
        <v>177</v>
      </c>
      <c r="B69" s="20" t="n">
        <v>2921</v>
      </c>
      <c r="C69" s="6" t="n">
        <f aca="false">B69/B$165</f>
        <v>0.00293447510970376</v>
      </c>
      <c r="D69" s="11" t="n">
        <f aca="false">Senate!B69</f>
        <v>1814</v>
      </c>
      <c r="E69" s="6" t="n">
        <f aca="false">D69/D$165</f>
        <v>0.00343023332772343</v>
      </c>
      <c r="F69" s="23" t="n">
        <f aca="false">D69/B69</f>
        <v>0.621020198562136</v>
      </c>
      <c r="G69" s="23" t="n">
        <f aca="false">F69/F$165</f>
        <v>1.16894272382147</v>
      </c>
      <c r="H69" s="11" t="n">
        <f aca="false">Senate!D69</f>
        <v>18787</v>
      </c>
      <c r="I69" s="6" t="n">
        <f aca="false">B69/H69</f>
        <v>0.155479853089903</v>
      </c>
    </row>
    <row r="70" customFormat="false" ht="15" hidden="false" customHeight="false" outlineLevel="0" collapsed="false">
      <c r="A70" s="2" t="s">
        <v>178</v>
      </c>
      <c r="B70" s="20" t="n">
        <v>1499</v>
      </c>
      <c r="C70" s="6" t="n">
        <f aca="false">B70/B$165</f>
        <v>0.00150591516242586</v>
      </c>
      <c r="D70" s="11" t="n">
        <f aca="false">Senate!B70</f>
        <v>797</v>
      </c>
      <c r="E70" s="6" t="n">
        <f aca="false">D70/D$165</f>
        <v>0.00150710913020704</v>
      </c>
      <c r="F70" s="23" t="n">
        <f aca="false">D70/B70</f>
        <v>0.531687791861241</v>
      </c>
      <c r="G70" s="23" t="n">
        <f aca="false">F70/F$165</f>
        <v>1.00079285195539</v>
      </c>
      <c r="H70" s="11" t="n">
        <f aca="false">Senate!D70</f>
        <v>8311</v>
      </c>
      <c r="I70" s="6" t="n">
        <f aca="false">B70/H70</f>
        <v>0.180363373841896</v>
      </c>
    </row>
    <row r="71" customFormat="false" ht="15" hidden="false" customHeight="false" outlineLevel="0" collapsed="false">
      <c r="A71" s="2" t="s">
        <v>179</v>
      </c>
      <c r="B71" s="20" t="n">
        <v>3182</v>
      </c>
      <c r="C71" s="6" t="n">
        <f aca="false">B71/B$165</f>
        <v>0.00319667915065983</v>
      </c>
      <c r="D71" s="11" t="n">
        <f aca="false">Senate!B71</f>
        <v>1772</v>
      </c>
      <c r="E71" s="6" t="n">
        <f aca="false">D71/D$165</f>
        <v>0.00335081226941892</v>
      </c>
      <c r="F71" s="23" t="n">
        <f aca="false">D71/B71</f>
        <v>0.556882463859208</v>
      </c>
      <c r="G71" s="23" t="n">
        <f aca="false">F71/F$165</f>
        <v>1.04821663717088</v>
      </c>
      <c r="H71" s="11" t="n">
        <f aca="false">Senate!D71</f>
        <v>10424</v>
      </c>
      <c r="I71" s="6" t="n">
        <f aca="false">B71/H71</f>
        <v>0.305257099002302</v>
      </c>
    </row>
    <row r="72" customFormat="false" ht="15" hidden="false" customHeight="false" outlineLevel="0" collapsed="false">
      <c r="A72" s="2" t="s">
        <v>41</v>
      </c>
      <c r="B72" s="20" t="n">
        <v>73945</v>
      </c>
      <c r="C72" s="6" t="n">
        <f aca="false">B72/B$165</f>
        <v>0.0742861218716345</v>
      </c>
      <c r="D72" s="11" t="n">
        <f aca="false">Senate!B72</f>
        <v>39320</v>
      </c>
      <c r="E72" s="6" t="n">
        <f aca="false">D72/D$165</f>
        <v>0.0743532383936524</v>
      </c>
      <c r="F72" s="23" t="n">
        <f aca="false">D72/B72</f>
        <v>0.531746568395429</v>
      </c>
      <c r="G72" s="23" t="n">
        <f aca="false">F72/F$165</f>
        <v>1.00090348668536</v>
      </c>
      <c r="H72" s="11" t="n">
        <f aca="false">Senate!D72</f>
        <v>298036</v>
      </c>
      <c r="I72" s="6" t="n">
        <f aca="false">B72/H72</f>
        <v>0.248107611161068</v>
      </c>
    </row>
    <row r="73" customFormat="false" ht="15" hidden="false" customHeight="false" outlineLevel="0" collapsed="false">
      <c r="A73" s="2" t="s">
        <v>180</v>
      </c>
      <c r="B73" s="20" t="n">
        <v>5107</v>
      </c>
      <c r="C73" s="6" t="n">
        <f aca="false">B73/B$165</f>
        <v>0.00513055952935882</v>
      </c>
      <c r="D73" s="11" t="n">
        <f aca="false">Senate!B73</f>
        <v>2142</v>
      </c>
      <c r="E73" s="6" t="n">
        <f aca="false">D73/D$165</f>
        <v>0.0040504739735301</v>
      </c>
      <c r="F73" s="23" t="n">
        <f aca="false">D73/B73</f>
        <v>0.419424319561386</v>
      </c>
      <c r="G73" s="23" t="n">
        <f aca="false">F73/F$165</f>
        <v>0.78947996809157</v>
      </c>
      <c r="H73" s="11" t="n">
        <f aca="false">Senate!D73</f>
        <v>16874</v>
      </c>
      <c r="I73" s="6" t="n">
        <f aca="false">B73/H73</f>
        <v>0.302654972146498</v>
      </c>
    </row>
    <row r="74" customFormat="false" ht="15" hidden="false" customHeight="false" outlineLevel="0" collapsed="false">
      <c r="A74" s="2" t="s">
        <v>47</v>
      </c>
      <c r="B74" s="20" t="n">
        <v>18600</v>
      </c>
      <c r="C74" s="6" t="n">
        <f aca="false">B74/B$165</f>
        <v>0.018685805217559</v>
      </c>
      <c r="D74" s="11" t="n">
        <f aca="false">Senate!B74</f>
        <v>10511</v>
      </c>
      <c r="E74" s="6" t="n">
        <f aca="false">D74/D$165</f>
        <v>0.0198760653294934</v>
      </c>
      <c r="F74" s="23" t="n">
        <f aca="false">D74/B74</f>
        <v>0.56510752688172</v>
      </c>
      <c r="G74" s="23" t="n">
        <f aca="false">F74/F$165</f>
        <v>1.06369862567206</v>
      </c>
      <c r="H74" s="11" t="n">
        <f aca="false">Senate!D74</f>
        <v>73005</v>
      </c>
      <c r="I74" s="6" t="n">
        <f aca="false">B74/H74</f>
        <v>0.254777070063694</v>
      </c>
    </row>
    <row r="75" customFormat="false" ht="15" hidden="false" customHeight="false" outlineLevel="0" collapsed="false">
      <c r="A75" s="2" t="s">
        <v>181</v>
      </c>
      <c r="B75" s="20" t="n">
        <v>971</v>
      </c>
      <c r="C75" s="6" t="n">
        <f aca="false">B75/B$165</f>
        <v>0.000975479401411281</v>
      </c>
      <c r="D75" s="11" t="n">
        <f aca="false">Senate!B75</f>
        <v>425</v>
      </c>
      <c r="E75" s="6" t="n">
        <f aca="false">D75/D$165</f>
        <v>0.000803665470938511</v>
      </c>
      <c r="F75" s="23" t="n">
        <f aca="false">D75/B75</f>
        <v>0.437693099897013</v>
      </c>
      <c r="G75" s="23" t="n">
        <f aca="false">F75/F$165</f>
        <v>0.823867187534461</v>
      </c>
      <c r="H75" s="11" t="n">
        <f aca="false">Senate!D75</f>
        <v>3392</v>
      </c>
      <c r="I75" s="6" t="n">
        <f aca="false">B75/H75</f>
        <v>0.28626179245283</v>
      </c>
    </row>
    <row r="76" customFormat="false" ht="15" hidden="false" customHeight="false" outlineLevel="0" collapsed="false">
      <c r="A76" s="2" t="s">
        <v>182</v>
      </c>
      <c r="B76" s="20" t="n">
        <v>1996</v>
      </c>
      <c r="C76" s="6" t="n">
        <f aca="false">B76/B$165</f>
        <v>0.00200520791474451</v>
      </c>
      <c r="D76" s="11" t="n">
        <f aca="false">Senate!B76</f>
        <v>970</v>
      </c>
      <c r="E76" s="6" t="n">
        <f aca="false">D76/D$165</f>
        <v>0.00183424825131848</v>
      </c>
      <c r="F76" s="23" t="n">
        <f aca="false">D76/B76</f>
        <v>0.485971943887776</v>
      </c>
      <c r="G76" s="23" t="n">
        <f aca="false">F76/F$165</f>
        <v>0.914742176026267</v>
      </c>
      <c r="H76" s="11" t="n">
        <f aca="false">Senate!D76</f>
        <v>11595</v>
      </c>
      <c r="I76" s="6" t="n">
        <f aca="false">B76/H76</f>
        <v>0.172143165157395</v>
      </c>
    </row>
    <row r="77" customFormat="false" ht="15" hidden="false" customHeight="false" outlineLevel="0" collapsed="false">
      <c r="A77" s="2" t="s">
        <v>183</v>
      </c>
      <c r="B77" s="20" t="n">
        <v>2888</v>
      </c>
      <c r="C77" s="6" t="n">
        <f aca="false">B77/B$165</f>
        <v>0.00290132287464035</v>
      </c>
      <c r="D77" s="11" t="n">
        <f aca="false">Senate!B77</f>
        <v>1718</v>
      </c>
      <c r="E77" s="6" t="n">
        <f aca="false">D77/D$165</f>
        <v>0.00324869948017026</v>
      </c>
      <c r="F77" s="23" t="n">
        <f aca="false">D77/B77</f>
        <v>0.594875346260388</v>
      </c>
      <c r="G77" s="23" t="n">
        <f aca="false">F77/F$165</f>
        <v>1.11973041972206</v>
      </c>
      <c r="H77" s="11" t="n">
        <f aca="false">Senate!D77</f>
        <v>16956</v>
      </c>
      <c r="I77" s="6" t="n">
        <f aca="false">B77/H77</f>
        <v>0.17032318943147</v>
      </c>
    </row>
    <row r="78" customFormat="false" ht="15" hidden="false" customHeight="false" outlineLevel="0" collapsed="false">
      <c r="A78" s="2" t="s">
        <v>184</v>
      </c>
      <c r="B78" s="20" t="n">
        <v>2140</v>
      </c>
      <c r="C78" s="6" t="n">
        <f aca="false">B78/B$165</f>
        <v>0.00214987221320303</v>
      </c>
      <c r="D78" s="11" t="n">
        <f aca="false">Senate!B78</f>
        <v>1317</v>
      </c>
      <c r="E78" s="6" t="n">
        <f aca="false">D78/D$165</f>
        <v>0.00249041747112005</v>
      </c>
      <c r="F78" s="23" t="n">
        <f aca="false">D78/B78</f>
        <v>0.615420560747664</v>
      </c>
      <c r="G78" s="23" t="n">
        <f aca="false">F78/F$165</f>
        <v>1.15840255798723</v>
      </c>
      <c r="H78" s="11" t="n">
        <f aca="false">Senate!D78</f>
        <v>10495</v>
      </c>
      <c r="I78" s="6" t="n">
        <f aca="false">B78/H78</f>
        <v>0.203906622201048</v>
      </c>
    </row>
    <row r="79" customFormat="false" ht="15" hidden="false" customHeight="false" outlineLevel="0" collapsed="false">
      <c r="A79" s="2" t="s">
        <v>185</v>
      </c>
      <c r="B79" s="20" t="n">
        <v>650</v>
      </c>
      <c r="C79" s="6" t="n">
        <f aca="false">B79/B$165</f>
        <v>0.000652998569430826</v>
      </c>
      <c r="D79" s="11" t="n">
        <f aca="false">Senate!B79</f>
        <v>336</v>
      </c>
      <c r="E79" s="6" t="n">
        <f aca="false">D79/D$165</f>
        <v>0.000635368466436094</v>
      </c>
      <c r="F79" s="23" t="n">
        <f aca="false">D79/B79</f>
        <v>0.516923076923077</v>
      </c>
      <c r="G79" s="23" t="n">
        <f aca="false">F79/F$165</f>
        <v>0.973001314520337</v>
      </c>
      <c r="H79" s="11" t="n">
        <f aca="false">Senate!D79</f>
        <v>4441</v>
      </c>
      <c r="I79" s="6" t="n">
        <f aca="false">B79/H79</f>
        <v>0.146363431659536</v>
      </c>
    </row>
    <row r="80" customFormat="false" ht="15" hidden="false" customHeight="false" outlineLevel="0" collapsed="false">
      <c r="A80" s="2" t="s">
        <v>45</v>
      </c>
      <c r="B80" s="20" t="n">
        <v>31033</v>
      </c>
      <c r="C80" s="6" t="n">
        <f aca="false">B80/B$165</f>
        <v>0.0311761609309951</v>
      </c>
      <c r="D80" s="11" t="n">
        <f aca="false">Senate!B80</f>
        <v>14472</v>
      </c>
      <c r="E80" s="6" t="n">
        <f aca="false">D80/D$165</f>
        <v>0.0273662275186403</v>
      </c>
      <c r="F80" s="23" t="n">
        <f aca="false">D80/B80</f>
        <v>0.46634228079786</v>
      </c>
      <c r="G80" s="23" t="n">
        <f aca="false">F80/F$165</f>
        <v>0.877793374854984</v>
      </c>
      <c r="H80" s="11" t="n">
        <f aca="false">Senate!D80</f>
        <v>95229</v>
      </c>
      <c r="I80" s="6" t="n">
        <f aca="false">B80/H80</f>
        <v>0.325877621312835</v>
      </c>
    </row>
    <row r="81" customFormat="false" ht="15" hidden="false" customHeight="false" outlineLevel="0" collapsed="false">
      <c r="A81" s="2" t="s">
        <v>49</v>
      </c>
      <c r="B81" s="20" t="n">
        <v>15267</v>
      </c>
      <c r="C81" s="6" t="n">
        <f aca="false">B81/B$165</f>
        <v>0.0153374294761545</v>
      </c>
      <c r="D81" s="11" t="n">
        <f aca="false">Senate!B81</f>
        <v>9887</v>
      </c>
      <c r="E81" s="6" t="n">
        <f aca="false">D81/D$165</f>
        <v>0.0186960953203978</v>
      </c>
      <c r="F81" s="23" t="n">
        <f aca="false">D81/B81</f>
        <v>0.647605947468396</v>
      </c>
      <c r="G81" s="23" t="n">
        <f aca="false">F81/F$165</f>
        <v>1.21898492504661</v>
      </c>
      <c r="H81" s="11" t="n">
        <f aca="false">Senate!D81</f>
        <v>58991</v>
      </c>
      <c r="I81" s="6" t="n">
        <f aca="false">B81/H81</f>
        <v>0.258802190164601</v>
      </c>
    </row>
    <row r="82" customFormat="false" ht="15" hidden="false" customHeight="false" outlineLevel="0" collapsed="false">
      <c r="A82" s="2" t="s">
        <v>186</v>
      </c>
      <c r="B82" s="20" t="n">
        <v>1057</v>
      </c>
      <c r="C82" s="6" t="n">
        <f aca="false">B82/B$165</f>
        <v>0.0010618761352129</v>
      </c>
      <c r="D82" s="11" t="n">
        <f aca="false">Senate!B82</f>
        <v>329</v>
      </c>
      <c r="E82" s="6" t="n">
        <f aca="false">D82/D$165</f>
        <v>0.000622131623385342</v>
      </c>
      <c r="F82" s="23" t="n">
        <f aca="false">D82/B82</f>
        <v>0.311258278145695</v>
      </c>
      <c r="G82" s="23" t="n">
        <f aca="false">F82/F$165</f>
        <v>0.585879654655398</v>
      </c>
      <c r="H82" s="11" t="n">
        <f aca="false">Senate!D82</f>
        <v>3404</v>
      </c>
      <c r="I82" s="6" t="n">
        <f aca="false">B82/H82</f>
        <v>0.310517038777908</v>
      </c>
    </row>
    <row r="83" customFormat="false" ht="15" hidden="false" customHeight="false" outlineLevel="0" collapsed="false">
      <c r="A83" s="2" t="s">
        <v>187</v>
      </c>
      <c r="B83" s="20" t="n">
        <v>8117</v>
      </c>
      <c r="C83" s="6" t="n">
        <f aca="false">B83/B$165</f>
        <v>0.00815444521241541</v>
      </c>
      <c r="D83" s="11" t="n">
        <f aca="false">Senate!B83</f>
        <v>3846</v>
      </c>
      <c r="E83" s="6" t="n">
        <f aca="false">D83/D$165</f>
        <v>0.00727269976759886</v>
      </c>
      <c r="F83" s="23" t="n">
        <f aca="false">D83/B83</f>
        <v>0.473820376986571</v>
      </c>
      <c r="G83" s="23" t="n">
        <f aca="false">F83/F$165</f>
        <v>0.891869352010107</v>
      </c>
      <c r="H83" s="11" t="n">
        <f aca="false">Senate!D83</f>
        <v>31706</v>
      </c>
      <c r="I83" s="6" t="n">
        <f aca="false">B83/H83</f>
        <v>0.256008326499716</v>
      </c>
    </row>
    <row r="84" customFormat="false" ht="15" hidden="false" customHeight="false" outlineLevel="0" collapsed="false">
      <c r="A84" s="2" t="s">
        <v>188</v>
      </c>
      <c r="B84" s="20" t="n">
        <v>1611</v>
      </c>
      <c r="C84" s="6" t="n">
        <f aca="false">B84/B$165</f>
        <v>0.00161843183900471</v>
      </c>
      <c r="D84" s="11" t="n">
        <f aca="false">Senate!B84</f>
        <v>683</v>
      </c>
      <c r="E84" s="6" t="n">
        <f aca="false">D84/D$165</f>
        <v>0.00129153768623765</v>
      </c>
      <c r="F84" s="23" t="n">
        <f aca="false">D84/B84</f>
        <v>0.423960273122284</v>
      </c>
      <c r="G84" s="23" t="n">
        <f aca="false">F84/F$165</f>
        <v>0.798017967214433</v>
      </c>
      <c r="H84" s="11" t="n">
        <f aca="false">Senate!D84</f>
        <v>6535</v>
      </c>
      <c r="I84" s="6" t="n">
        <f aca="false">B84/H84</f>
        <v>0.246518745218057</v>
      </c>
    </row>
    <row r="85" customFormat="false" ht="15" hidden="false" customHeight="false" outlineLevel="0" collapsed="false">
      <c r="A85" s="2" t="s">
        <v>189</v>
      </c>
      <c r="B85" s="20" t="n">
        <v>840</v>
      </c>
      <c r="C85" s="6" t="n">
        <f aca="false">B85/B$165</f>
        <v>0.000843875074341376</v>
      </c>
      <c r="D85" s="11" t="n">
        <f aca="false">Senate!B85</f>
        <v>384</v>
      </c>
      <c r="E85" s="6" t="n">
        <f aca="false">D85/D$165</f>
        <v>0.000726135390212678</v>
      </c>
      <c r="F85" s="23" t="n">
        <f aca="false">D85/B85</f>
        <v>0.457142857142857</v>
      </c>
      <c r="G85" s="23" t="n">
        <f aca="false">F85/F$165</f>
        <v>0.860477352977169</v>
      </c>
      <c r="H85" s="11" t="n">
        <f aca="false">Senate!D85</f>
        <v>4528</v>
      </c>
      <c r="I85" s="6" t="n">
        <f aca="false">B85/H85</f>
        <v>0.185512367491166</v>
      </c>
    </row>
    <row r="86" customFormat="false" ht="15" hidden="false" customHeight="false" outlineLevel="0" collapsed="false">
      <c r="A86" s="2" t="s">
        <v>190</v>
      </c>
      <c r="B86" s="20" t="n">
        <v>1163</v>
      </c>
      <c r="C86" s="6" t="n">
        <f aca="false">B86/B$165</f>
        <v>0.00116836513268931</v>
      </c>
      <c r="D86" s="11" t="n">
        <f aca="false">Senate!B86</f>
        <v>513</v>
      </c>
      <c r="E86" s="6" t="n">
        <f aca="false">D86/D$165</f>
        <v>0.00097007149786225</v>
      </c>
      <c r="F86" s="23" t="n">
        <f aca="false">D86/B86</f>
        <v>0.44110060189166</v>
      </c>
      <c r="G86" s="23" t="n">
        <f aca="false">F86/F$165</f>
        <v>0.830281108808312</v>
      </c>
      <c r="H86" s="11" t="n">
        <f aca="false">Senate!D86</f>
        <v>6253</v>
      </c>
      <c r="I86" s="6" t="n">
        <f aca="false">B86/H86</f>
        <v>0.185990724452263</v>
      </c>
    </row>
    <row r="87" customFormat="false" ht="15" hidden="false" customHeight="false" outlineLevel="0" collapsed="false">
      <c r="A87" s="2" t="s">
        <v>191</v>
      </c>
      <c r="B87" s="20" t="n">
        <v>479</v>
      </c>
      <c r="C87" s="6" t="n">
        <f aca="false">B87/B$165</f>
        <v>0.000481209715011332</v>
      </c>
      <c r="D87" s="11" t="n">
        <f aca="false">Senate!B87</f>
        <v>288</v>
      </c>
      <c r="E87" s="6" t="n">
        <f aca="false">D87/D$165</f>
        <v>0.000544601542659509</v>
      </c>
      <c r="F87" s="23" t="n">
        <f aca="false">D87/B87</f>
        <v>0.60125260960334</v>
      </c>
      <c r="G87" s="23" t="n">
        <f aca="false">F87/F$165</f>
        <v>1.13173430558584</v>
      </c>
      <c r="H87" s="11" t="n">
        <f aca="false">Senate!D87</f>
        <v>2763</v>
      </c>
      <c r="I87" s="6" t="n">
        <f aca="false">B87/H87</f>
        <v>0.173362287368802</v>
      </c>
    </row>
    <row r="88" customFormat="false" ht="15" hidden="false" customHeight="false" outlineLevel="0" collapsed="false">
      <c r="A88" s="2" t="s">
        <v>192</v>
      </c>
      <c r="B88" s="20" t="n">
        <v>800</v>
      </c>
      <c r="C88" s="6" t="n">
        <f aca="false">B88/B$165</f>
        <v>0.000803690546991786</v>
      </c>
      <c r="D88" s="11" t="n">
        <f aca="false">Senate!B88</f>
        <v>371</v>
      </c>
      <c r="E88" s="6" t="n">
        <f aca="false">D88/D$165</f>
        <v>0.000701552681689853</v>
      </c>
      <c r="F88" s="23" t="n">
        <f aca="false">D88/B88</f>
        <v>0.46375</v>
      </c>
      <c r="G88" s="23" t="n">
        <f aca="false">F88/F$165</f>
        <v>0.872913939719417</v>
      </c>
      <c r="H88" s="11" t="n">
        <f aca="false">Senate!D88</f>
        <v>3370</v>
      </c>
      <c r="I88" s="6" t="n">
        <f aca="false">B88/H88</f>
        <v>0.237388724035608</v>
      </c>
    </row>
    <row r="89" customFormat="false" ht="15" hidden="false" customHeight="false" outlineLevel="0" collapsed="false">
      <c r="A89" s="2" t="s">
        <v>193</v>
      </c>
      <c r="B89" s="20" t="n">
        <v>2411</v>
      </c>
      <c r="C89" s="6" t="n">
        <f aca="false">B89/B$165</f>
        <v>0.0024221223859965</v>
      </c>
      <c r="D89" s="11" t="n">
        <f aca="false">Senate!B89</f>
        <v>1561</v>
      </c>
      <c r="E89" s="6" t="n">
        <f aca="false">D89/D$165</f>
        <v>0.00295181600031768</v>
      </c>
      <c r="F89" s="23" t="n">
        <f aca="false">D89/B89</f>
        <v>0.647449191206968</v>
      </c>
      <c r="G89" s="23" t="n">
        <f aca="false">F89/F$165</f>
        <v>1.2186898636434</v>
      </c>
      <c r="H89" s="11" t="n">
        <f aca="false">Senate!D89</f>
        <v>12270</v>
      </c>
      <c r="I89" s="6" t="n">
        <f aca="false">B89/H89</f>
        <v>0.196495517522412</v>
      </c>
    </row>
    <row r="90" customFormat="false" ht="15" hidden="false" customHeight="false" outlineLevel="0" collapsed="false">
      <c r="A90" s="2" t="s">
        <v>194</v>
      </c>
      <c r="B90" s="20" t="n">
        <v>2044</v>
      </c>
      <c r="C90" s="6" t="n">
        <f aca="false">B90/B$165</f>
        <v>0.00205342934756401</v>
      </c>
      <c r="D90" s="11" t="n">
        <f aca="false">Senate!B90</f>
        <v>1101</v>
      </c>
      <c r="E90" s="6" t="n">
        <f aca="false">D90/D$165</f>
        <v>0.00208196631412541</v>
      </c>
      <c r="F90" s="23" t="n">
        <f aca="false">D90/B90</f>
        <v>0.538649706457926</v>
      </c>
      <c r="G90" s="23" t="n">
        <f aca="false">F90/F$165</f>
        <v>1.01389722348872</v>
      </c>
      <c r="H90" s="11" t="n">
        <f aca="false">Senate!D90</f>
        <v>7713</v>
      </c>
      <c r="I90" s="6" t="n">
        <f aca="false">B90/H90</f>
        <v>0.265007130818099</v>
      </c>
    </row>
    <row r="91" customFormat="false" ht="15" hidden="false" customHeight="false" outlineLevel="0" collapsed="false">
      <c r="A91" s="2" t="s">
        <v>195</v>
      </c>
      <c r="B91" s="20" t="n">
        <v>466</v>
      </c>
      <c r="C91" s="6" t="n">
        <f aca="false">B91/B$165</f>
        <v>0.000468149743622716</v>
      </c>
      <c r="D91" s="11" t="n">
        <f aca="false">Senate!B91</f>
        <v>265</v>
      </c>
      <c r="E91" s="6" t="n">
        <f aca="false">D91/D$165</f>
        <v>0.000501109058349895</v>
      </c>
      <c r="F91" s="23" t="n">
        <f aca="false">D91/B91</f>
        <v>0.568669527896996</v>
      </c>
      <c r="G91" s="23" t="n">
        <f aca="false">F91/F$165</f>
        <v>1.07040335955784</v>
      </c>
      <c r="H91" s="11" t="n">
        <f aca="false">Senate!D91</f>
        <v>2623</v>
      </c>
      <c r="I91" s="6" t="n">
        <f aca="false">B91/H91</f>
        <v>0.177659168890583</v>
      </c>
    </row>
    <row r="92" customFormat="false" ht="15" hidden="false" customHeight="false" outlineLevel="0" collapsed="false">
      <c r="A92" s="2" t="s">
        <v>196</v>
      </c>
      <c r="B92" s="20" t="n">
        <v>3146</v>
      </c>
      <c r="C92" s="6" t="n">
        <f aca="false">B92/B$165</f>
        <v>0.0031605130760452</v>
      </c>
      <c r="D92" s="11" t="n">
        <f aca="false">Senate!B92</f>
        <v>1885</v>
      </c>
      <c r="E92" s="6" t="n">
        <f aca="false">D92/D$165</f>
        <v>0.00356449273580963</v>
      </c>
      <c r="F92" s="23" t="n">
        <f aca="false">D92/B92</f>
        <v>0.599173553719008</v>
      </c>
      <c r="G92" s="23" t="n">
        <f aca="false">F92/F$165</f>
        <v>1.12782091073325</v>
      </c>
      <c r="H92" s="11" t="n">
        <f aca="false">Senate!D92</f>
        <v>18513</v>
      </c>
      <c r="I92" s="6" t="n">
        <f aca="false">B92/H92</f>
        <v>0.169934640522876</v>
      </c>
    </row>
    <row r="93" customFormat="false" ht="15" hidden="false" customHeight="false" outlineLevel="0" collapsed="false">
      <c r="A93" s="2" t="s">
        <v>197</v>
      </c>
      <c r="B93" s="20" t="n">
        <v>2710</v>
      </c>
      <c r="C93" s="6" t="n">
        <f aca="false">B93/B$165</f>
        <v>0.00272250172793468</v>
      </c>
      <c r="D93" s="11" t="n">
        <f aca="false">Senate!B93</f>
        <v>1298</v>
      </c>
      <c r="E93" s="6" t="n">
        <f aca="false">D93/D$165</f>
        <v>0.00245448889712515</v>
      </c>
      <c r="F93" s="23" t="n">
        <f aca="false">D93/B93</f>
        <v>0.478966789667897</v>
      </c>
      <c r="G93" s="23" t="n">
        <f aca="false">F93/F$165</f>
        <v>0.901556414800571</v>
      </c>
      <c r="H93" s="11" t="n">
        <f aca="false">Senate!D93</f>
        <v>13535</v>
      </c>
      <c r="I93" s="6" t="n">
        <f aca="false">B93/H93</f>
        <v>0.200221647580347</v>
      </c>
    </row>
    <row r="94" customFormat="false" ht="15" hidden="false" customHeight="false" outlineLevel="0" collapsed="false">
      <c r="A94" s="2" t="s">
        <v>198</v>
      </c>
      <c r="B94" s="20" t="n">
        <v>5226</v>
      </c>
      <c r="C94" s="6" t="n">
        <f aca="false">B94/B$165</f>
        <v>0.00525010849822384</v>
      </c>
      <c r="D94" s="11" t="n">
        <f aca="false">Senate!B94</f>
        <v>3102</v>
      </c>
      <c r="E94" s="6" t="n">
        <f aca="false">D94/D$165</f>
        <v>0.00586581244906179</v>
      </c>
      <c r="F94" s="23" t="n">
        <f aca="false">D94/B94</f>
        <v>0.593570608495982</v>
      </c>
      <c r="G94" s="23" t="n">
        <f aca="false">F94/F$165</f>
        <v>1.11727451938303</v>
      </c>
      <c r="H94" s="11" t="n">
        <f aca="false">Senate!D94</f>
        <v>15369</v>
      </c>
      <c r="I94" s="6" t="n">
        <f aca="false">B94/H94</f>
        <v>0.340035135662698</v>
      </c>
    </row>
    <row r="95" customFormat="false" ht="15" hidden="false" customHeight="false" outlineLevel="0" collapsed="false">
      <c r="A95" s="2" t="s">
        <v>199</v>
      </c>
      <c r="B95" s="20" t="n">
        <v>778</v>
      </c>
      <c r="C95" s="6" t="n">
        <f aca="false">B95/B$165</f>
        <v>0.000781589056949512</v>
      </c>
      <c r="D95" s="11" t="n">
        <f aca="false">Senate!B95</f>
        <v>443</v>
      </c>
      <c r="E95" s="6" t="n">
        <f aca="false">D95/D$165</f>
        <v>0.00083770306735473</v>
      </c>
      <c r="F95" s="23" t="n">
        <f aca="false">D95/B95</f>
        <v>0.569408740359897</v>
      </c>
      <c r="G95" s="23" t="n">
        <f aca="false">F95/F$165</f>
        <v>1.07179477489645</v>
      </c>
      <c r="H95" s="11" t="n">
        <f aca="false">Senate!D95</f>
        <v>3973</v>
      </c>
      <c r="I95" s="6" t="n">
        <f aca="false">B95/H95</f>
        <v>0.195821797130632</v>
      </c>
    </row>
    <row r="96" customFormat="false" ht="15" hidden="false" customHeight="false" outlineLevel="0" collapsed="false">
      <c r="A96" s="2" t="s">
        <v>200</v>
      </c>
      <c r="B96" s="20" t="n">
        <v>871</v>
      </c>
      <c r="C96" s="6" t="n">
        <f aca="false">B96/B$165</f>
        <v>0.000875018083037307</v>
      </c>
      <c r="D96" s="11" t="n">
        <f aca="false">Senate!B96</f>
        <v>592</v>
      </c>
      <c r="E96" s="6" t="n">
        <f aca="false">D96/D$165</f>
        <v>0.00111945872657788</v>
      </c>
      <c r="F96" s="23" t="n">
        <f aca="false">D96/B96</f>
        <v>0.679678530424799</v>
      </c>
      <c r="G96" s="23" t="n">
        <f aca="false">F96/F$165</f>
        <v>1.27935496223356</v>
      </c>
      <c r="H96" s="11" t="n">
        <f aca="false">Senate!D96</f>
        <v>4402</v>
      </c>
      <c r="I96" s="6" t="n">
        <f aca="false">B96/H96</f>
        <v>0.19786460699682</v>
      </c>
    </row>
    <row r="97" customFormat="false" ht="15" hidden="false" customHeight="false" outlineLevel="0" collapsed="false">
      <c r="A97" s="2" t="s">
        <v>201</v>
      </c>
      <c r="B97" s="20" t="n">
        <v>7311</v>
      </c>
      <c r="C97" s="6" t="n">
        <f aca="false">B97/B$165</f>
        <v>0.00734472698632119</v>
      </c>
      <c r="D97" s="11" t="n">
        <f aca="false">Senate!B97</f>
        <v>4500</v>
      </c>
      <c r="E97" s="6" t="n">
        <f aca="false">D97/D$165</f>
        <v>0.00850939910405482</v>
      </c>
      <c r="F97" s="23" t="n">
        <f aca="false">D97/B97</f>
        <v>0.615510874025441</v>
      </c>
      <c r="G97" s="23" t="n">
        <f aca="false">F97/F$165</f>
        <v>1.15857255414704</v>
      </c>
      <c r="H97" s="11" t="n">
        <f aca="false">Senate!D97</f>
        <v>34612</v>
      </c>
      <c r="I97" s="6" t="n">
        <f aca="false">B97/H97</f>
        <v>0.211227320004623</v>
      </c>
    </row>
    <row r="98" customFormat="false" ht="15" hidden="false" customHeight="false" outlineLevel="0" collapsed="false">
      <c r="A98" s="2" t="s">
        <v>202</v>
      </c>
      <c r="B98" s="20" t="n">
        <v>4706</v>
      </c>
      <c r="C98" s="6" t="n">
        <f aca="false">B98/B$165</f>
        <v>0.00472770964267918</v>
      </c>
      <c r="D98" s="11" t="n">
        <f aca="false">Senate!B98</f>
        <v>1921</v>
      </c>
      <c r="E98" s="6" t="n">
        <f aca="false">D98/D$165</f>
        <v>0.00363256792864207</v>
      </c>
      <c r="F98" s="23" t="n">
        <f aca="false">D98/B98</f>
        <v>0.408202294942626</v>
      </c>
      <c r="G98" s="23" t="n">
        <f aca="false">F98/F$165</f>
        <v>0.768356816131268</v>
      </c>
      <c r="H98" s="11" t="n">
        <f aca="false">Senate!D98</f>
        <v>12673</v>
      </c>
      <c r="I98" s="6" t="n">
        <f aca="false">B98/H98</f>
        <v>0.37134064546674</v>
      </c>
    </row>
    <row r="99" customFormat="false" ht="15" hidden="false" customHeight="false" outlineLevel="0" collapsed="false">
      <c r="A99" s="2" t="s">
        <v>203</v>
      </c>
      <c r="B99" s="20" t="n">
        <v>939</v>
      </c>
      <c r="C99" s="6" t="n">
        <f aca="false">B99/B$165</f>
        <v>0.000943331779531609</v>
      </c>
      <c r="D99" s="11" t="n">
        <f aca="false">Senate!B99</f>
        <v>415</v>
      </c>
      <c r="E99" s="6" t="n">
        <f aca="false">D99/D$165</f>
        <v>0.000784755695151723</v>
      </c>
      <c r="F99" s="23" t="n">
        <f aca="false">D99/B99</f>
        <v>0.4419595314164</v>
      </c>
      <c r="G99" s="23" t="n">
        <f aca="false">F99/F$165</f>
        <v>0.831897866879218</v>
      </c>
      <c r="H99" s="11" t="n">
        <f aca="false">Senate!D99</f>
        <v>3761</v>
      </c>
      <c r="I99" s="6" t="n">
        <f aca="false">B99/H99</f>
        <v>0.249667641584685</v>
      </c>
    </row>
    <row r="100" customFormat="false" ht="15" hidden="false" customHeight="false" outlineLevel="0" collapsed="false">
      <c r="A100" s="2" t="s">
        <v>204</v>
      </c>
      <c r="B100" s="20" t="n">
        <v>2569</v>
      </c>
      <c r="C100" s="6" t="n">
        <f aca="false">B100/B$165</f>
        <v>0.00258085126902737</v>
      </c>
      <c r="D100" s="11" t="n">
        <f aca="false">Senate!B100</f>
        <v>1362</v>
      </c>
      <c r="E100" s="6" t="n">
        <f aca="false">D100/D$165</f>
        <v>0.00257551146216059</v>
      </c>
      <c r="F100" s="23" t="n">
        <f aca="false">D100/B100</f>
        <v>0.53016738030362</v>
      </c>
      <c r="G100" s="23" t="n">
        <f aca="false">F100/F$165</f>
        <v>0.997930990084216</v>
      </c>
      <c r="H100" s="11" t="n">
        <f aca="false">Senate!D100</f>
        <v>12479</v>
      </c>
      <c r="I100" s="6" t="n">
        <f aca="false">B100/H100</f>
        <v>0.205865854635788</v>
      </c>
    </row>
    <row r="101" customFormat="false" ht="15" hidden="false" customHeight="false" outlineLevel="0" collapsed="false">
      <c r="A101" s="2" t="s">
        <v>205</v>
      </c>
      <c r="B101" s="20" t="n">
        <v>593</v>
      </c>
      <c r="C101" s="6" t="n">
        <f aca="false">B101/B$165</f>
        <v>0.000595735617957662</v>
      </c>
      <c r="D101" s="11" t="n">
        <f aca="false">Senate!B101</f>
        <v>335</v>
      </c>
      <c r="E101" s="6" t="n">
        <f aca="false">D101/D$165</f>
        <v>0.000633477488857415</v>
      </c>
      <c r="F101" s="23" t="n">
        <f aca="false">D101/B101</f>
        <v>0.564924114671164</v>
      </c>
      <c r="G101" s="23" t="n">
        <f aca="false">F101/F$165</f>
        <v>1.06335338993015</v>
      </c>
      <c r="H101" s="11" t="n">
        <f aca="false">Senate!D101</f>
        <v>2834</v>
      </c>
      <c r="I101" s="6" t="n">
        <f aca="false">B101/H101</f>
        <v>0.20924488355681</v>
      </c>
    </row>
    <row r="102" customFormat="false" ht="15" hidden="false" customHeight="false" outlineLevel="0" collapsed="false">
      <c r="A102" s="2" t="s">
        <v>206</v>
      </c>
      <c r="B102" s="20" t="n">
        <v>1962</v>
      </c>
      <c r="C102" s="6" t="n">
        <f aca="false">B102/B$165</f>
        <v>0.00197105106649736</v>
      </c>
      <c r="D102" s="11" t="n">
        <f aca="false">Senate!B102</f>
        <v>1106</v>
      </c>
      <c r="E102" s="6" t="n">
        <f aca="false">D102/D$165</f>
        <v>0.00209142120201881</v>
      </c>
      <c r="F102" s="23" t="n">
        <f aca="false">D102/B102</f>
        <v>0.563710499490316</v>
      </c>
      <c r="G102" s="23" t="n">
        <f aca="false">F102/F$165</f>
        <v>1.06106900910252</v>
      </c>
      <c r="H102" s="11" t="n">
        <f aca="false">Senate!D102</f>
        <v>8301</v>
      </c>
      <c r="I102" s="6" t="n">
        <f aca="false">B102/H102</f>
        <v>0.236357065413806</v>
      </c>
    </row>
    <row r="103" customFormat="false" ht="15" hidden="false" customHeight="false" outlineLevel="0" collapsed="false">
      <c r="A103" s="2" t="s">
        <v>207</v>
      </c>
      <c r="B103" s="20" t="n">
        <v>1890</v>
      </c>
      <c r="C103" s="6" t="n">
        <f aca="false">B103/B$165</f>
        <v>0.0018987189172681</v>
      </c>
      <c r="D103" s="11" t="n">
        <f aca="false">Senate!B103</f>
        <v>826</v>
      </c>
      <c r="E103" s="6" t="n">
        <f aca="false">D103/D$165</f>
        <v>0.00156194747998873</v>
      </c>
      <c r="F103" s="23" t="n">
        <f aca="false">D103/B103</f>
        <v>0.437037037037037</v>
      </c>
      <c r="G103" s="23" t="n">
        <f aca="false">F103/F$165</f>
        <v>0.822632284211969</v>
      </c>
      <c r="H103" s="11" t="n">
        <f aca="false">Senate!D103</f>
        <v>5487</v>
      </c>
      <c r="I103" s="6" t="n">
        <f aca="false">B103/H103</f>
        <v>0.344450519409513</v>
      </c>
    </row>
    <row r="104" customFormat="false" ht="15" hidden="false" customHeight="false" outlineLevel="0" collapsed="false">
      <c r="A104" s="2" t="s">
        <v>208</v>
      </c>
      <c r="B104" s="20" t="n">
        <v>1375</v>
      </c>
      <c r="C104" s="6" t="n">
        <f aca="false">B104/B$165</f>
        <v>0.00138134312764213</v>
      </c>
      <c r="D104" s="11" t="n">
        <f aca="false">Senate!B104</f>
        <v>775</v>
      </c>
      <c r="E104" s="6" t="n">
        <f aca="false">D104/D$165</f>
        <v>0.00146550762347611</v>
      </c>
      <c r="F104" s="23" t="n">
        <f aca="false">D104/B104</f>
        <v>0.563636363636364</v>
      </c>
      <c r="G104" s="23" t="n">
        <f aca="false">F104/F$165</f>
        <v>1.0609294636139</v>
      </c>
      <c r="H104" s="11" t="n">
        <f aca="false">Senate!D104</f>
        <v>8874</v>
      </c>
      <c r="I104" s="6" t="n">
        <f aca="false">B104/H104</f>
        <v>0.154947036285779</v>
      </c>
    </row>
    <row r="105" customFormat="false" ht="15" hidden="false" customHeight="false" outlineLevel="0" collapsed="false">
      <c r="A105" s="2" t="s">
        <v>209</v>
      </c>
      <c r="B105" s="20" t="n">
        <v>283</v>
      </c>
      <c r="C105" s="6" t="n">
        <f aca="false">B105/B$165</f>
        <v>0.000284305530998344</v>
      </c>
      <c r="D105" s="11" t="n">
        <f aca="false">Senate!B105</f>
        <v>175</v>
      </c>
      <c r="E105" s="6" t="n">
        <f aca="false">D105/D$165</f>
        <v>0.000330921076268799</v>
      </c>
      <c r="F105" s="23" t="n">
        <f aca="false">D105/B105</f>
        <v>0.618374558303887</v>
      </c>
      <c r="G105" s="23" t="n">
        <f aca="false">F105/F$165</f>
        <v>1.16396285048259</v>
      </c>
      <c r="H105" s="11" t="n">
        <f aca="false">Senate!D105</f>
        <v>2148</v>
      </c>
      <c r="I105" s="6" t="n">
        <f aca="false">B105/H105</f>
        <v>0.131750465549348</v>
      </c>
    </row>
    <row r="106" customFormat="false" ht="15" hidden="false" customHeight="false" outlineLevel="0" collapsed="false">
      <c r="A106" s="2" t="s">
        <v>210</v>
      </c>
      <c r="B106" s="20" t="n">
        <v>1274</v>
      </c>
      <c r="C106" s="6" t="n">
        <f aca="false">B106/B$165</f>
        <v>0.00127987719608442</v>
      </c>
      <c r="D106" s="11" t="n">
        <f aca="false">Senate!B106</f>
        <v>739</v>
      </c>
      <c r="E106" s="6" t="n">
        <f aca="false">D106/D$165</f>
        <v>0.00139743243064367</v>
      </c>
      <c r="F106" s="23" t="n">
        <f aca="false">D106/B106</f>
        <v>0.580062794348509</v>
      </c>
      <c r="G106" s="23" t="n">
        <f aca="false">F106/F$165</f>
        <v>1.09184883902838</v>
      </c>
      <c r="H106" s="11" t="n">
        <f aca="false">Senate!D106</f>
        <v>7020</v>
      </c>
      <c r="I106" s="6" t="n">
        <f aca="false">B106/H106</f>
        <v>0.181481481481482</v>
      </c>
    </row>
    <row r="107" customFormat="false" ht="15" hidden="false" customHeight="false" outlineLevel="0" collapsed="false">
      <c r="A107" s="2" t="s">
        <v>211</v>
      </c>
      <c r="B107" s="20" t="n">
        <v>3366</v>
      </c>
      <c r="C107" s="6" t="n">
        <f aca="false">B107/B$165</f>
        <v>0.00338152797646794</v>
      </c>
      <c r="D107" s="11" t="n">
        <f aca="false">Senate!B107</f>
        <v>1626</v>
      </c>
      <c r="E107" s="6" t="n">
        <f aca="false">D107/D$165</f>
        <v>0.00307472954293181</v>
      </c>
      <c r="F107" s="23" t="n">
        <f aca="false">D107/B107</f>
        <v>0.483065953654189</v>
      </c>
      <c r="G107" s="23" t="n">
        <f aca="false">F107/F$165</f>
        <v>0.909272247436324</v>
      </c>
      <c r="H107" s="11" t="n">
        <f aca="false">Senate!D107</f>
        <v>13665</v>
      </c>
      <c r="I107" s="6" t="n">
        <f aca="false">B107/H107</f>
        <v>0.246322722283205</v>
      </c>
    </row>
    <row r="108" customFormat="false" ht="15" hidden="false" customHeight="false" outlineLevel="0" collapsed="false">
      <c r="A108" s="2" t="s">
        <v>212</v>
      </c>
      <c r="B108" s="20" t="n">
        <v>707</v>
      </c>
      <c r="C108" s="6" t="n">
        <f aca="false">B108/B$165</f>
        <v>0.000710261520903991</v>
      </c>
      <c r="D108" s="11" t="n">
        <f aca="false">Senate!B108</f>
        <v>253</v>
      </c>
      <c r="E108" s="6" t="n">
        <f aca="false">D108/D$165</f>
        <v>0.000478417327405749</v>
      </c>
      <c r="F108" s="23" t="n">
        <f aca="false">D108/B108</f>
        <v>0.357850070721358</v>
      </c>
      <c r="G108" s="23" t="n">
        <f aca="false">F108/F$165</f>
        <v>0.673579116037202</v>
      </c>
      <c r="H108" s="11" t="n">
        <f aca="false">Senate!D108</f>
        <v>3226</v>
      </c>
      <c r="I108" s="6" t="n">
        <f aca="false">B108/H108</f>
        <v>0.219156850588965</v>
      </c>
    </row>
    <row r="109" customFormat="false" ht="15" hidden="false" customHeight="false" outlineLevel="0" collapsed="false">
      <c r="A109" s="2" t="s">
        <v>213</v>
      </c>
      <c r="B109" s="20" t="n">
        <v>2830</v>
      </c>
      <c r="C109" s="6" t="n">
        <f aca="false">B109/B$165</f>
        <v>0.00284305530998344</v>
      </c>
      <c r="D109" s="11" t="n">
        <f aca="false">Senate!B109</f>
        <v>1546</v>
      </c>
      <c r="E109" s="6" t="n">
        <f aca="false">D109/D$165</f>
        <v>0.0029234513366375</v>
      </c>
      <c r="F109" s="23" t="n">
        <f aca="false">D109/B109</f>
        <v>0.546289752650177</v>
      </c>
      <c r="G109" s="23" t="n">
        <f aca="false">F109/F$165</f>
        <v>1.02827803819776</v>
      </c>
      <c r="H109" s="11" t="n">
        <f aca="false">Senate!D109</f>
        <v>10258</v>
      </c>
      <c r="I109" s="6" t="n">
        <f aca="false">B109/H109</f>
        <v>0.275882238253071</v>
      </c>
    </row>
    <row r="110" customFormat="false" ht="15" hidden="false" customHeight="false" outlineLevel="0" collapsed="false">
      <c r="A110" s="2" t="s">
        <v>214</v>
      </c>
      <c r="B110" s="20" t="n">
        <v>1817</v>
      </c>
      <c r="C110" s="6" t="n">
        <f aca="false">B110/B$165</f>
        <v>0.00182538215485509</v>
      </c>
      <c r="D110" s="11" t="n">
        <f aca="false">Senate!B110</f>
        <v>1227</v>
      </c>
      <c r="E110" s="6" t="n">
        <f aca="false">D110/D$165</f>
        <v>0.00232022948903895</v>
      </c>
      <c r="F110" s="23" t="n">
        <f aca="false">D110/B110</f>
        <v>0.675288937809576</v>
      </c>
      <c r="G110" s="23" t="n">
        <f aca="false">F110/F$165</f>
        <v>1.27109245747126</v>
      </c>
      <c r="H110" s="11" t="n">
        <f aca="false">Senate!D110</f>
        <v>11469</v>
      </c>
      <c r="I110" s="6" t="n">
        <f aca="false">B110/H110</f>
        <v>0.15842706426018</v>
      </c>
    </row>
    <row r="111" customFormat="false" ht="15" hidden="false" customHeight="false" outlineLevel="0" collapsed="false">
      <c r="A111" s="2" t="s">
        <v>215</v>
      </c>
      <c r="B111" s="20" t="n">
        <v>20188</v>
      </c>
      <c r="C111" s="6" t="n">
        <f aca="false">B111/B$165</f>
        <v>0.0202811309533377</v>
      </c>
      <c r="D111" s="11" t="n">
        <f aca="false">Senate!B111</f>
        <v>8203</v>
      </c>
      <c r="E111" s="6" t="n">
        <f aca="false">D111/D$165</f>
        <v>0.0155116890779026</v>
      </c>
      <c r="F111" s="23" t="n">
        <f aca="false">D111/B111</f>
        <v>0.406330493362394</v>
      </c>
      <c r="G111" s="23" t="n">
        <f aca="false">F111/F$165</f>
        <v>0.764833534855205</v>
      </c>
      <c r="H111" s="11" t="n">
        <f aca="false">Senate!D111</f>
        <v>59244</v>
      </c>
      <c r="I111" s="6" t="n">
        <f aca="false">B111/H111</f>
        <v>0.340760245763284</v>
      </c>
    </row>
    <row r="112" customFormat="false" ht="15" hidden="false" customHeight="false" outlineLevel="0" collapsed="false">
      <c r="A112" s="2" t="s">
        <v>216</v>
      </c>
      <c r="B112" s="20" t="n">
        <v>11643</v>
      </c>
      <c r="C112" s="6" t="n">
        <f aca="false">B112/B$165</f>
        <v>0.0116967112982817</v>
      </c>
      <c r="D112" s="11" t="n">
        <f aca="false">Senate!B112</f>
        <v>5764</v>
      </c>
      <c r="E112" s="6" t="n">
        <f aca="false">D112/D$165</f>
        <v>0.0108995947635049</v>
      </c>
      <c r="F112" s="23" t="n">
        <f aca="false">D112/B112</f>
        <v>0.495061410289444</v>
      </c>
      <c r="G112" s="23" t="n">
        <f aca="false">F112/F$165</f>
        <v>0.931851226002824</v>
      </c>
      <c r="H112" s="11" t="n">
        <f aca="false">Senate!D112</f>
        <v>42708</v>
      </c>
      <c r="I112" s="6" t="n">
        <f aca="false">B112/H112</f>
        <v>0.272618713121663</v>
      </c>
    </row>
    <row r="113" customFormat="false" ht="15" hidden="false" customHeight="false" outlineLevel="0" collapsed="false">
      <c r="A113" s="2" t="s">
        <v>217</v>
      </c>
      <c r="B113" s="20" t="n">
        <v>6640</v>
      </c>
      <c r="C113" s="6" t="n">
        <f aca="false">B113/B$165</f>
        <v>0.00667063154003183</v>
      </c>
      <c r="D113" s="11" t="n">
        <f aca="false">Senate!B113</f>
        <v>3119</v>
      </c>
      <c r="E113" s="6" t="n">
        <f aca="false">D113/D$165</f>
        <v>0.00589795906789933</v>
      </c>
      <c r="F113" s="23" t="n">
        <f aca="false">D113/B113</f>
        <v>0.469728915662651</v>
      </c>
      <c r="G113" s="23" t="n">
        <f aca="false">F113/F$165</f>
        <v>0.884168018051135</v>
      </c>
      <c r="H113" s="11" t="n">
        <f aca="false">Senate!D113</f>
        <v>22283</v>
      </c>
      <c r="I113" s="6" t="n">
        <f aca="false">B113/H113</f>
        <v>0.297985010994929</v>
      </c>
    </row>
    <row r="114" customFormat="false" ht="15" hidden="false" customHeight="false" outlineLevel="0" collapsed="false">
      <c r="A114" s="2" t="s">
        <v>218</v>
      </c>
      <c r="B114" s="20" t="n">
        <v>1513</v>
      </c>
      <c r="C114" s="6" t="n">
        <f aca="false">B114/B$165</f>
        <v>0.00151997974699822</v>
      </c>
      <c r="D114" s="11" t="n">
        <f aca="false">Senate!B114</f>
        <v>868</v>
      </c>
      <c r="E114" s="6" t="n">
        <f aca="false">D114/D$165</f>
        <v>0.00164136853829324</v>
      </c>
      <c r="F114" s="23" t="n">
        <f aca="false">D114/B114</f>
        <v>0.573694646397885</v>
      </c>
      <c r="G114" s="23" t="n">
        <f aca="false">F114/F$165</f>
        <v>1.0798621110148</v>
      </c>
      <c r="H114" s="11" t="n">
        <f aca="false">Senate!D114</f>
        <v>6786</v>
      </c>
      <c r="I114" s="6" t="n">
        <f aca="false">B114/H114</f>
        <v>0.222959033303861</v>
      </c>
    </row>
    <row r="115" customFormat="false" ht="15" hidden="false" customHeight="false" outlineLevel="0" collapsed="false">
      <c r="A115" s="2" t="s">
        <v>219</v>
      </c>
      <c r="B115" s="20" t="n">
        <v>16771</v>
      </c>
      <c r="C115" s="6" t="n">
        <f aca="false">B115/B$165</f>
        <v>0.0168483677044991</v>
      </c>
      <c r="D115" s="11" t="n">
        <f aca="false">Senate!B115</f>
        <v>7358</v>
      </c>
      <c r="E115" s="6" t="n">
        <f aca="false">D115/D$165</f>
        <v>0.013913813023919</v>
      </c>
      <c r="F115" s="23" t="n">
        <f aca="false">D115/B115</f>
        <v>0.438733528114006</v>
      </c>
      <c r="G115" s="23" t="n">
        <f aca="false">F115/F$165</f>
        <v>0.82582557954285</v>
      </c>
      <c r="H115" s="11" t="n">
        <f aca="false">Senate!D115</f>
        <v>66713</v>
      </c>
      <c r="I115" s="6" t="n">
        <f aca="false">B115/H115</f>
        <v>0.251390283752792</v>
      </c>
    </row>
    <row r="116" customFormat="false" ht="15" hidden="false" customHeight="false" outlineLevel="0" collapsed="false">
      <c r="A116" s="2" t="s">
        <v>220</v>
      </c>
      <c r="B116" s="20" t="n">
        <v>2912</v>
      </c>
      <c r="C116" s="6" t="n">
        <f aca="false">B116/B$165</f>
        <v>0.0029254335910501</v>
      </c>
      <c r="D116" s="11" t="n">
        <f aca="false">Senate!B116</f>
        <v>1785</v>
      </c>
      <c r="E116" s="6" t="n">
        <f aca="false">D116/D$165</f>
        <v>0.00337539497794175</v>
      </c>
      <c r="F116" s="23" t="n">
        <f aca="false">D116/B116</f>
        <v>0.612980769230769</v>
      </c>
      <c r="G116" s="23" t="n">
        <f aca="false">F116/F$165</f>
        <v>1.15381015254225</v>
      </c>
      <c r="H116" s="11" t="n">
        <f aca="false">Senate!D116</f>
        <v>10000</v>
      </c>
      <c r="I116" s="6" t="n">
        <f aca="false">B116/H116</f>
        <v>0.2912</v>
      </c>
    </row>
    <row r="117" customFormat="false" ht="15" hidden="false" customHeight="false" outlineLevel="0" collapsed="false">
      <c r="A117" s="2" t="s">
        <v>221</v>
      </c>
      <c r="B117" s="20" t="n">
        <v>3347</v>
      </c>
      <c r="C117" s="6" t="n">
        <f aca="false">B117/B$165</f>
        <v>0.00336244032597689</v>
      </c>
      <c r="D117" s="11" t="n">
        <f aca="false">Senate!B117</f>
        <v>1853</v>
      </c>
      <c r="E117" s="6" t="n">
        <f aca="false">D117/D$165</f>
        <v>0.00350398145329191</v>
      </c>
      <c r="F117" s="23" t="n">
        <f aca="false">D117/B117</f>
        <v>0.553630116522259</v>
      </c>
      <c r="G117" s="23" t="n">
        <f aca="false">F117/F$165</f>
        <v>1.04209476261081</v>
      </c>
      <c r="H117" s="11" t="n">
        <f aca="false">Senate!D117</f>
        <v>15003</v>
      </c>
      <c r="I117" s="6" t="n">
        <f aca="false">B117/H117</f>
        <v>0.223088715590215</v>
      </c>
    </row>
    <row r="118" customFormat="false" ht="15" hidden="false" customHeight="false" outlineLevel="0" collapsed="false">
      <c r="A118" s="2" t="s">
        <v>222</v>
      </c>
      <c r="B118" s="20" t="n">
        <v>1771</v>
      </c>
      <c r="C118" s="6" t="n">
        <f aca="false">B118/B$165</f>
        <v>0.00177916994840307</v>
      </c>
      <c r="D118" s="11" t="n">
        <f aca="false">Senate!B118</f>
        <v>855</v>
      </c>
      <c r="E118" s="6" t="n">
        <f aca="false">D118/D$165</f>
        <v>0.00161678582977042</v>
      </c>
      <c r="F118" s="23" t="n">
        <f aca="false">D118/B118</f>
        <v>0.482778091473744</v>
      </c>
      <c r="G118" s="23" t="n">
        <f aca="false">F118/F$165</f>
        <v>0.908730406120898</v>
      </c>
      <c r="H118" s="11" t="n">
        <f aca="false">Senate!D118</f>
        <v>7167</v>
      </c>
      <c r="I118" s="6" t="n">
        <f aca="false">B118/H118</f>
        <v>0.247104785823915</v>
      </c>
    </row>
    <row r="119" customFormat="false" ht="15" hidden="false" customHeight="false" outlineLevel="0" collapsed="false">
      <c r="A119" s="2" t="s">
        <v>223</v>
      </c>
      <c r="B119" s="20" t="n">
        <v>2357</v>
      </c>
      <c r="C119" s="6" t="n">
        <f aca="false">B119/B$165</f>
        <v>0.00236787327407455</v>
      </c>
      <c r="D119" s="11" t="n">
        <f aca="false">Senate!B119</f>
        <v>1016</v>
      </c>
      <c r="E119" s="6" t="n">
        <f aca="false">D119/D$165</f>
        <v>0.00192123321993771</v>
      </c>
      <c r="F119" s="23" t="n">
        <f aca="false">D119/B119</f>
        <v>0.431056427662283</v>
      </c>
      <c r="G119" s="23" t="n">
        <f aca="false">F119/F$165</f>
        <v>0.811375017815765</v>
      </c>
      <c r="H119" s="11" t="n">
        <f aca="false">Senate!D119</f>
        <v>9396</v>
      </c>
      <c r="I119" s="6" t="n">
        <f aca="false">B119/H119</f>
        <v>0.250851426138783</v>
      </c>
    </row>
    <row r="120" customFormat="false" ht="15" hidden="false" customHeight="false" outlineLevel="0" collapsed="false">
      <c r="A120" s="2" t="s">
        <v>224</v>
      </c>
      <c r="B120" s="20" t="n">
        <v>3646</v>
      </c>
      <c r="C120" s="6" t="n">
        <f aca="false">B120/B$165</f>
        <v>0.00366281966791507</v>
      </c>
      <c r="D120" s="11" t="n">
        <f aca="false">Senate!B120</f>
        <v>1956</v>
      </c>
      <c r="E120" s="6" t="n">
        <f aca="false">D120/D$165</f>
        <v>0.00369875214389583</v>
      </c>
      <c r="F120" s="23" t="n">
        <f aca="false">D120/B120</f>
        <v>0.536478332419089</v>
      </c>
      <c r="G120" s="23" t="n">
        <f aca="false">F120/F$165</f>
        <v>1.00981005870846</v>
      </c>
      <c r="H120" s="11" t="n">
        <f aca="false">Senate!D120</f>
        <v>13563</v>
      </c>
      <c r="I120" s="6" t="n">
        <f aca="false">B120/H120</f>
        <v>0.268819582688196</v>
      </c>
    </row>
    <row r="121" customFormat="false" ht="15" hidden="false" customHeight="false" outlineLevel="0" collapsed="false">
      <c r="A121" s="2" t="s">
        <v>225</v>
      </c>
      <c r="B121" s="20" t="n">
        <v>802</v>
      </c>
      <c r="C121" s="6" t="n">
        <f aca="false">B121/B$165</f>
        <v>0.000805699773359266</v>
      </c>
      <c r="D121" s="11" t="n">
        <f aca="false">Senate!B121</f>
        <v>485</v>
      </c>
      <c r="E121" s="6" t="n">
        <f aca="false">D121/D$165</f>
        <v>0.000917124125659242</v>
      </c>
      <c r="F121" s="23" t="n">
        <f aca="false">D121/B121</f>
        <v>0.604738154613466</v>
      </c>
      <c r="G121" s="23" t="n">
        <f aca="false">F121/F$165</f>
        <v>1.13829512677583</v>
      </c>
      <c r="H121" s="11" t="n">
        <f aca="false">Senate!D121</f>
        <v>3366</v>
      </c>
      <c r="I121" s="6" t="n">
        <f aca="false">B121/H121</f>
        <v>0.238265002970885</v>
      </c>
    </row>
    <row r="122" customFormat="false" ht="15" hidden="false" customHeight="false" outlineLevel="0" collapsed="false">
      <c r="A122" s="2" t="s">
        <v>226</v>
      </c>
      <c r="B122" s="20" t="n">
        <v>3156</v>
      </c>
      <c r="C122" s="6" t="n">
        <f aca="false">B122/B$165</f>
        <v>0.0031705592078826</v>
      </c>
      <c r="D122" s="11" t="n">
        <f aca="false">Senate!B122</f>
        <v>1638</v>
      </c>
      <c r="E122" s="6" t="n">
        <f aca="false">D122/D$165</f>
        <v>0.00309742127387596</v>
      </c>
      <c r="F122" s="23" t="n">
        <f aca="false">D122/B122</f>
        <v>0.519011406844107</v>
      </c>
      <c r="G122" s="23" t="n">
        <f aca="false">F122/F$165</f>
        <v>0.976932165838504</v>
      </c>
      <c r="H122" s="11" t="n">
        <f aca="false">Senate!D122</f>
        <v>10202</v>
      </c>
      <c r="I122" s="6" t="n">
        <f aca="false">B122/H122</f>
        <v>0.309351107625956</v>
      </c>
    </row>
    <row r="123" customFormat="false" ht="15" hidden="false" customHeight="false" outlineLevel="0" collapsed="false">
      <c r="A123" s="2" t="s">
        <v>227</v>
      </c>
      <c r="B123" s="20" t="n">
        <v>191</v>
      </c>
      <c r="C123" s="6" t="n">
        <f aca="false">B123/B$165</f>
        <v>0.000191881118094289</v>
      </c>
      <c r="D123" s="11" t="n">
        <f aca="false">Senate!B123</f>
        <v>116</v>
      </c>
      <c r="E123" s="6" t="n">
        <f aca="false">D123/D$165</f>
        <v>0.000219353399126747</v>
      </c>
      <c r="F123" s="23" t="n">
        <f aca="false">D123/B123</f>
        <v>0.607329842931937</v>
      </c>
      <c r="G123" s="23" t="n">
        <f aca="false">F123/F$165</f>
        <v>1.14317344669087</v>
      </c>
      <c r="H123" s="11" t="n">
        <f aca="false">Senate!D123</f>
        <v>902</v>
      </c>
      <c r="I123" s="6" t="n">
        <f aca="false">B123/H123</f>
        <v>0.211751662971175</v>
      </c>
    </row>
    <row r="124" customFormat="false" ht="15" hidden="false" customHeight="false" outlineLevel="0" collapsed="false">
      <c r="A124" s="2" t="s">
        <v>228</v>
      </c>
      <c r="B124" s="20" t="n">
        <v>2699</v>
      </c>
      <c r="C124" s="6" t="n">
        <f aca="false">B124/B$165</f>
        <v>0.00271145098291354</v>
      </c>
      <c r="D124" s="11" t="n">
        <f aca="false">Senate!B124</f>
        <v>1294</v>
      </c>
      <c r="E124" s="6" t="n">
        <f aca="false">D124/D$165</f>
        <v>0.00244692498681043</v>
      </c>
      <c r="F124" s="23" t="n">
        <f aca="false">D124/B124</f>
        <v>0.479436828454983</v>
      </c>
      <c r="G124" s="23" t="n">
        <f aca="false">F124/F$165</f>
        <v>0.90244116608781</v>
      </c>
      <c r="H124" s="11" t="n">
        <f aca="false">Senate!D124</f>
        <v>8207</v>
      </c>
      <c r="I124" s="6" t="n">
        <f aca="false">B124/H124</f>
        <v>0.328865602534422</v>
      </c>
    </row>
    <row r="125" customFormat="false" ht="15" hidden="false" customHeight="false" outlineLevel="0" collapsed="false">
      <c r="A125" s="2" t="s">
        <v>229</v>
      </c>
      <c r="B125" s="20" t="n">
        <v>489</v>
      </c>
      <c r="C125" s="6" t="n">
        <f aca="false">B125/B$165</f>
        <v>0.000491255846848729</v>
      </c>
      <c r="D125" s="11" t="n">
        <f aca="false">Senate!B125</f>
        <v>310</v>
      </c>
      <c r="E125" s="6" t="n">
        <f aca="false">D125/D$165</f>
        <v>0.000586203049390443</v>
      </c>
      <c r="F125" s="23" t="n">
        <f aca="false">D125/B125</f>
        <v>0.633946830265849</v>
      </c>
      <c r="G125" s="23" t="n">
        <f aca="false">F125/F$165</f>
        <v>1.19327444782749</v>
      </c>
      <c r="H125" s="11" t="n">
        <f aca="false">Senate!D125</f>
        <v>2547</v>
      </c>
      <c r="I125" s="6" t="n">
        <f aca="false">B125/H125</f>
        <v>0.191990577149588</v>
      </c>
    </row>
    <row r="126" customFormat="false" ht="15" hidden="false" customHeight="false" outlineLevel="0" collapsed="false">
      <c r="A126" s="2" t="s">
        <v>48</v>
      </c>
      <c r="B126" s="20" t="n">
        <v>17468</v>
      </c>
      <c r="C126" s="6" t="n">
        <f aca="false">B126/B$165</f>
        <v>0.0175485830935657</v>
      </c>
      <c r="D126" s="11" t="n">
        <f aca="false">Senate!B126</f>
        <v>8156</v>
      </c>
      <c r="E126" s="6" t="n">
        <f aca="false">D126/D$165</f>
        <v>0.0154228131317047</v>
      </c>
      <c r="F126" s="23" t="n">
        <f aca="false">D126/B126</f>
        <v>0.466910922830318</v>
      </c>
      <c r="G126" s="23" t="n">
        <f aca="false">F126/F$165</f>
        <v>0.878863726460036</v>
      </c>
      <c r="H126" s="11" t="n">
        <f aca="false">Senate!D126</f>
        <v>63938</v>
      </c>
      <c r="I126" s="6" t="n">
        <f aca="false">B126/H126</f>
        <v>0.273202164596953</v>
      </c>
    </row>
    <row r="127" customFormat="false" ht="15" hidden="false" customHeight="false" outlineLevel="0" collapsed="false">
      <c r="A127" s="2" t="s">
        <v>230</v>
      </c>
      <c r="B127" s="20" t="n">
        <v>12821</v>
      </c>
      <c r="C127" s="6" t="n">
        <f aca="false">B127/B$165</f>
        <v>0.0128801456287271</v>
      </c>
      <c r="D127" s="11" t="n">
        <f aca="false">Senate!B127</f>
        <v>5444</v>
      </c>
      <c r="E127" s="6" t="n">
        <f aca="false">D127/D$165</f>
        <v>0.0102944819383277</v>
      </c>
      <c r="F127" s="23" t="n">
        <f aca="false">D127/B127</f>
        <v>0.424615864597145</v>
      </c>
      <c r="G127" s="23" t="n">
        <f aca="false">F127/F$165</f>
        <v>0.799251983251451</v>
      </c>
      <c r="H127" s="11" t="n">
        <f aca="false">Senate!D127</f>
        <v>34774</v>
      </c>
      <c r="I127" s="6" t="n">
        <f aca="false">B127/H127</f>
        <v>0.368695002012998</v>
      </c>
    </row>
    <row r="128" customFormat="false" ht="15" hidden="false" customHeight="false" outlineLevel="0" collapsed="false">
      <c r="A128" s="2" t="s">
        <v>231</v>
      </c>
      <c r="B128" s="20" t="n">
        <v>500</v>
      </c>
      <c r="C128" s="6" t="n">
        <f aca="false">B128/B$165</f>
        <v>0.000502306591869866</v>
      </c>
      <c r="D128" s="11" t="n">
        <f aca="false">Senate!B128</f>
        <v>200</v>
      </c>
      <c r="E128" s="6" t="n">
        <f aca="false">D128/D$165</f>
        <v>0.00037819551573577</v>
      </c>
      <c r="F128" s="23" t="n">
        <f aca="false">D128/B128</f>
        <v>0.4</v>
      </c>
      <c r="G128" s="23" t="n">
        <f aca="false">F128/F$165</f>
        <v>0.752917683855023</v>
      </c>
      <c r="H128" s="11" t="n">
        <f aca="false">Senate!D128</f>
        <v>1870</v>
      </c>
      <c r="I128" s="6" t="n">
        <f aca="false">B128/H128</f>
        <v>0.267379679144385</v>
      </c>
    </row>
    <row r="129" customFormat="false" ht="15" hidden="false" customHeight="false" outlineLevel="0" collapsed="false">
      <c r="A129" s="2" t="s">
        <v>232</v>
      </c>
      <c r="B129" s="20" t="n">
        <v>1236</v>
      </c>
      <c r="C129" s="6" t="n">
        <f aca="false">B129/B$165</f>
        <v>0.00124170189510231</v>
      </c>
      <c r="D129" s="11" t="n">
        <f aca="false">Senate!B129</f>
        <v>625</v>
      </c>
      <c r="E129" s="6" t="n">
        <f aca="false">D129/D$165</f>
        <v>0.00118186098667428</v>
      </c>
      <c r="F129" s="23" t="n">
        <f aca="false">D129/B129</f>
        <v>0.505663430420712</v>
      </c>
      <c r="G129" s="23" t="n">
        <f aca="false">F129/F$165</f>
        <v>0.95180734710637</v>
      </c>
      <c r="H129" s="11" t="n">
        <f aca="false">Senate!D129</f>
        <v>5285</v>
      </c>
      <c r="I129" s="6" t="n">
        <f aca="false">B129/H129</f>
        <v>0.233869441816462</v>
      </c>
    </row>
    <row r="130" customFormat="false" ht="15" hidden="false" customHeight="false" outlineLevel="0" collapsed="false">
      <c r="A130" s="2" t="s">
        <v>233</v>
      </c>
      <c r="B130" s="20" t="n">
        <v>404</v>
      </c>
      <c r="C130" s="6" t="n">
        <f aca="false">B130/B$165</f>
        <v>0.000405863726230852</v>
      </c>
      <c r="D130" s="11" t="n">
        <f aca="false">Senate!B130</f>
        <v>149</v>
      </c>
      <c r="E130" s="6" t="n">
        <f aca="false">D130/D$165</f>
        <v>0.000281755659223149</v>
      </c>
      <c r="F130" s="23" t="n">
        <f aca="false">D130/B130</f>
        <v>0.368811881188119</v>
      </c>
      <c r="G130" s="23" t="n">
        <f aca="false">F130/F$165</f>
        <v>0.69421246840593</v>
      </c>
      <c r="H130" s="11" t="n">
        <f aca="false">Senate!D130</f>
        <v>3023</v>
      </c>
      <c r="I130" s="6" t="n">
        <f aca="false">B130/H130</f>
        <v>0.13364207740655</v>
      </c>
    </row>
    <row r="131" customFormat="false" ht="15" hidden="false" customHeight="false" outlineLevel="0" collapsed="false">
      <c r="A131" s="2" t="s">
        <v>234</v>
      </c>
      <c r="B131" s="20" t="n">
        <v>7478</v>
      </c>
      <c r="C131" s="6" t="n">
        <f aca="false">B131/B$165</f>
        <v>0.00751249738800572</v>
      </c>
      <c r="D131" s="11" t="n">
        <f aca="false">Senate!B131</f>
        <v>4026</v>
      </c>
      <c r="E131" s="6" t="n">
        <f aca="false">D131/D$165</f>
        <v>0.00761307573176105</v>
      </c>
      <c r="F131" s="23" t="n">
        <f aca="false">D131/B131</f>
        <v>0.538379245787644</v>
      </c>
      <c r="G131" s="23" t="n">
        <f aca="false">F131/F$165</f>
        <v>1.01338813693512</v>
      </c>
      <c r="H131" s="11" t="n">
        <f aca="false">Senate!D131</f>
        <v>24262</v>
      </c>
      <c r="I131" s="6" t="n">
        <f aca="false">B131/H131</f>
        <v>0.308218613469623</v>
      </c>
    </row>
    <row r="132" customFormat="false" ht="15" hidden="false" customHeight="false" outlineLevel="0" collapsed="false">
      <c r="A132" s="2" t="s">
        <v>235</v>
      </c>
      <c r="B132" s="20" t="n">
        <v>2980</v>
      </c>
      <c r="C132" s="6" t="n">
        <f aca="false">B132/B$165</f>
        <v>0.0029937472875444</v>
      </c>
      <c r="D132" s="11" t="n">
        <f aca="false">Senate!B132</f>
        <v>1292</v>
      </c>
      <c r="E132" s="6" t="n">
        <f aca="false">D132/D$165</f>
        <v>0.00244314303165307</v>
      </c>
      <c r="F132" s="23" t="n">
        <f aca="false">D132/B132</f>
        <v>0.433557046979866</v>
      </c>
      <c r="G132" s="23" t="n">
        <f aca="false">F132/F$165</f>
        <v>0.816081919077759</v>
      </c>
      <c r="H132" s="11" t="n">
        <f aca="false">Senate!D132</f>
        <v>9333</v>
      </c>
      <c r="I132" s="6" t="n">
        <f aca="false">B132/H132</f>
        <v>0.319297117754206</v>
      </c>
    </row>
    <row r="133" customFormat="false" ht="15" hidden="false" customHeight="false" outlineLevel="0" collapsed="false">
      <c r="A133" s="2" t="s">
        <v>236</v>
      </c>
      <c r="B133" s="20" t="n">
        <v>355</v>
      </c>
      <c r="C133" s="6" t="n">
        <f aca="false">B133/B$165</f>
        <v>0.000356637680227605</v>
      </c>
      <c r="D133" s="11" t="n">
        <f aca="false">Senate!B133</f>
        <v>142</v>
      </c>
      <c r="E133" s="6" t="n">
        <f aca="false">D133/D$165</f>
        <v>0.000268518816172397</v>
      </c>
      <c r="F133" s="23" t="n">
        <f aca="false">D133/B133</f>
        <v>0.4</v>
      </c>
      <c r="G133" s="23" t="n">
        <f aca="false">F133/F$165</f>
        <v>0.752917683855023</v>
      </c>
      <c r="H133" s="11" t="n">
        <f aca="false">Senate!D133</f>
        <v>1567</v>
      </c>
      <c r="I133" s="6" t="n">
        <f aca="false">B133/H133</f>
        <v>0.226547543075941</v>
      </c>
    </row>
    <row r="134" customFormat="false" ht="15" hidden="false" customHeight="false" outlineLevel="0" collapsed="false">
      <c r="A134" s="2" t="s">
        <v>237</v>
      </c>
      <c r="B134" s="20" t="n">
        <v>2296</v>
      </c>
      <c r="C134" s="6" t="n">
        <f aca="false">B134/B$165</f>
        <v>0.00230659186986643</v>
      </c>
      <c r="D134" s="11" t="n">
        <f aca="false">Senate!B134</f>
        <v>1203</v>
      </c>
      <c r="E134" s="6" t="n">
        <f aca="false">D134/D$165</f>
        <v>0.00227484602715066</v>
      </c>
      <c r="F134" s="23" t="n">
        <f aca="false">D134/B134</f>
        <v>0.523954703832753</v>
      </c>
      <c r="G134" s="23" t="n">
        <f aca="false">F134/F$165</f>
        <v>0.986236905136751</v>
      </c>
      <c r="H134" s="11" t="n">
        <f aca="false">Senate!D134</f>
        <v>9580</v>
      </c>
      <c r="I134" s="6" t="n">
        <f aca="false">B134/H134</f>
        <v>0.239665970772443</v>
      </c>
    </row>
    <row r="135" customFormat="false" ht="15" hidden="false" customHeight="false" outlineLevel="0" collapsed="false">
      <c r="A135" s="2" t="s">
        <v>238</v>
      </c>
      <c r="B135" s="20" t="n">
        <v>551</v>
      </c>
      <c r="C135" s="6" t="n">
        <f aca="false">B135/B$165</f>
        <v>0.000553541864240593</v>
      </c>
      <c r="D135" s="11" t="n">
        <f aca="false">Senate!B135</f>
        <v>251</v>
      </c>
      <c r="E135" s="6" t="n">
        <f aca="false">D135/D$165</f>
        <v>0.000474635372248391</v>
      </c>
      <c r="F135" s="23" t="n">
        <f aca="false">D135/B135</f>
        <v>0.455535390199637</v>
      </c>
      <c r="G135" s="23" t="n">
        <f aca="false">F135/F$165</f>
        <v>0.857451627257762</v>
      </c>
      <c r="H135" s="11" t="n">
        <f aca="false">Senate!D135</f>
        <v>2849</v>
      </c>
      <c r="I135" s="6" t="n">
        <f aca="false">B135/H135</f>
        <v>0.193401193401193</v>
      </c>
    </row>
    <row r="136" customFormat="false" ht="15" hidden="false" customHeight="false" outlineLevel="0" collapsed="false">
      <c r="A136" s="2" t="s">
        <v>239</v>
      </c>
      <c r="B136" s="20" t="n">
        <v>266</v>
      </c>
      <c r="C136" s="6" t="n">
        <f aca="false">B136/B$165</f>
        <v>0.000267227106874769</v>
      </c>
      <c r="D136" s="11" t="n">
        <f aca="false">Senate!B136</f>
        <v>100</v>
      </c>
      <c r="E136" s="6" t="n">
        <f aca="false">D136/D$165</f>
        <v>0.000189097757867885</v>
      </c>
      <c r="F136" s="23" t="n">
        <f aca="false">D136/B136</f>
        <v>0.37593984962406</v>
      </c>
      <c r="G136" s="23" t="n">
        <f aca="false">F136/F$165</f>
        <v>0.707629402119382</v>
      </c>
      <c r="H136" s="11" t="n">
        <f aca="false">Senate!D136</f>
        <v>797</v>
      </c>
      <c r="I136" s="6" t="n">
        <f aca="false">B136/H136</f>
        <v>0.33375156838143</v>
      </c>
    </row>
    <row r="137" customFormat="false" ht="15" hidden="false" customHeight="false" outlineLevel="0" collapsed="false">
      <c r="A137" s="2" t="s">
        <v>240</v>
      </c>
      <c r="B137" s="20" t="n">
        <v>2017</v>
      </c>
      <c r="C137" s="6" t="n">
        <f aca="false">B137/B$165</f>
        <v>0.00202630479160304</v>
      </c>
      <c r="D137" s="11" t="n">
        <f aca="false">Senate!B137</f>
        <v>580</v>
      </c>
      <c r="E137" s="6" t="n">
        <f aca="false">D137/D$165</f>
        <v>0.00109676699563373</v>
      </c>
      <c r="F137" s="23" t="n">
        <f aca="false">D137/B137</f>
        <v>0.287555775904809</v>
      </c>
      <c r="G137" s="23" t="n">
        <f aca="false">F137/F$165</f>
        <v>0.541264571933457</v>
      </c>
      <c r="H137" s="11" t="n">
        <f aca="false">Senate!D137</f>
        <v>6500</v>
      </c>
      <c r="I137" s="6" t="n">
        <f aca="false">B137/H137</f>
        <v>0.310307692307692</v>
      </c>
    </row>
    <row r="138" customFormat="false" ht="15" hidden="false" customHeight="false" outlineLevel="0" collapsed="false">
      <c r="A138" s="2" t="s">
        <v>241</v>
      </c>
      <c r="B138" s="20" t="n">
        <v>798</v>
      </c>
      <c r="C138" s="6" t="n">
        <f aca="false">B138/B$165</f>
        <v>0.000801681320624307</v>
      </c>
      <c r="D138" s="11" t="n">
        <f aca="false">Senate!B138</f>
        <v>366</v>
      </c>
      <c r="E138" s="6" t="n">
        <f aca="false">D138/D$165</f>
        <v>0.000692097793796459</v>
      </c>
      <c r="F138" s="23" t="n">
        <f aca="false">D138/B138</f>
        <v>0.458646616541353</v>
      </c>
      <c r="G138" s="23" t="n">
        <f aca="false">F138/F$165</f>
        <v>0.863307870585646</v>
      </c>
      <c r="H138" s="11" t="n">
        <f aca="false">Senate!D138</f>
        <v>3200</v>
      </c>
      <c r="I138" s="6" t="n">
        <f aca="false">B138/H138</f>
        <v>0.249375</v>
      </c>
    </row>
    <row r="139" customFormat="false" ht="15" hidden="false" customHeight="false" outlineLevel="0" collapsed="false">
      <c r="A139" s="2" t="s">
        <v>242</v>
      </c>
      <c r="B139" s="20" t="n">
        <v>610</v>
      </c>
      <c r="C139" s="6" t="n">
        <f aca="false">B139/B$165</f>
        <v>0.000612814042081237</v>
      </c>
      <c r="D139" s="11" t="n">
        <f aca="false">Senate!B139</f>
        <v>296</v>
      </c>
      <c r="E139" s="6" t="n">
        <f aca="false">D139/D$165</f>
        <v>0.00055972936328894</v>
      </c>
      <c r="F139" s="23" t="n">
        <f aca="false">D139/B139</f>
        <v>0.485245901639344</v>
      </c>
      <c r="G139" s="23" t="n">
        <f aca="false">F139/F$165</f>
        <v>0.913375550906093</v>
      </c>
      <c r="H139" s="11" t="n">
        <f aca="false">Senate!D139</f>
        <v>3400</v>
      </c>
      <c r="I139" s="6" t="n">
        <f aca="false">B139/H139</f>
        <v>0.179411764705882</v>
      </c>
    </row>
    <row r="140" customFormat="false" ht="15" hidden="false" customHeight="false" outlineLevel="0" collapsed="false">
      <c r="A140" s="2" t="s">
        <v>243</v>
      </c>
      <c r="B140" s="20" t="n">
        <v>631</v>
      </c>
      <c r="C140" s="6" t="n">
        <f aca="false">B140/B$165</f>
        <v>0.000633910918939771</v>
      </c>
      <c r="D140" s="11" t="n">
        <f aca="false">Senate!B140</f>
        <v>384</v>
      </c>
      <c r="E140" s="6" t="n">
        <f aca="false">D140/D$165</f>
        <v>0.000726135390212678</v>
      </c>
      <c r="F140" s="23" t="n">
        <f aca="false">D140/B140</f>
        <v>0.608557844690967</v>
      </c>
      <c r="G140" s="23" t="n">
        <f aca="false">F140/F$165</f>
        <v>1.14548490729132</v>
      </c>
      <c r="H140" s="11" t="n">
        <f aca="false">Senate!D140</f>
        <v>3638</v>
      </c>
      <c r="I140" s="6" t="n">
        <f aca="false">B140/H140</f>
        <v>0.173446948873007</v>
      </c>
    </row>
    <row r="141" customFormat="false" ht="15" hidden="false" customHeight="false" outlineLevel="0" collapsed="false">
      <c r="A141" s="2" t="s">
        <v>244</v>
      </c>
      <c r="B141" s="20" t="n">
        <v>3574</v>
      </c>
      <c r="C141" s="6" t="n">
        <f aca="false">B141/B$165</f>
        <v>0.00359048751868581</v>
      </c>
      <c r="D141" s="11" t="n">
        <f aca="false">Senate!B141</f>
        <v>2655</v>
      </c>
      <c r="E141" s="6" t="n">
        <f aca="false">D141/D$165</f>
        <v>0.00502054547139235</v>
      </c>
      <c r="F141" s="23" t="n">
        <f aca="false">D141/B141</f>
        <v>0.742865137101287</v>
      </c>
      <c r="G141" s="23" t="n">
        <f aca="false">F141/F$165</f>
        <v>1.39829074610736</v>
      </c>
      <c r="H141" s="11" t="n">
        <f aca="false">Senate!D141</f>
        <v>17180</v>
      </c>
      <c r="I141" s="6" t="n">
        <f aca="false">B141/H141</f>
        <v>0.208032596041909</v>
      </c>
    </row>
    <row r="142" customFormat="false" ht="15" hidden="false" customHeight="false" outlineLevel="0" collapsed="false">
      <c r="A142" s="2" t="s">
        <v>245</v>
      </c>
      <c r="B142" s="20" t="n">
        <v>2550</v>
      </c>
      <c r="C142" s="6" t="n">
        <f aca="false">B142/B$165</f>
        <v>0.00256176361853632</v>
      </c>
      <c r="D142" s="11" t="n">
        <f aca="false">Senate!B142</f>
        <v>1598</v>
      </c>
      <c r="E142" s="6" t="n">
        <f aca="false">D142/D$165</f>
        <v>0.0030217821707288</v>
      </c>
      <c r="F142" s="23" t="n">
        <f aca="false">D142/B142</f>
        <v>0.626666666666667</v>
      </c>
      <c r="G142" s="23" t="n">
        <f aca="false">F142/F$165</f>
        <v>1.17957103803954</v>
      </c>
      <c r="H142" s="11" t="n">
        <f aca="false">Senate!D142</f>
        <v>12975</v>
      </c>
      <c r="I142" s="6" t="n">
        <f aca="false">B142/H142</f>
        <v>0.196531791907514</v>
      </c>
    </row>
    <row r="143" customFormat="false" ht="15" hidden="false" customHeight="false" outlineLevel="0" collapsed="false">
      <c r="A143" s="2" t="s">
        <v>246</v>
      </c>
      <c r="B143" s="20" t="n">
        <v>2225</v>
      </c>
      <c r="C143" s="6" t="n">
        <f aca="false">B143/B$165</f>
        <v>0.00223526433382091</v>
      </c>
      <c r="D143" s="11" t="n">
        <f aca="false">Senate!B143</f>
        <v>1008</v>
      </c>
      <c r="E143" s="6" t="n">
        <f aca="false">D143/D$165</f>
        <v>0.00190610539930828</v>
      </c>
      <c r="F143" s="23" t="n">
        <f aca="false">D143/B143</f>
        <v>0.453033707865169</v>
      </c>
      <c r="G143" s="23" t="n">
        <f aca="false">F143/F$165</f>
        <v>0.852742725085239</v>
      </c>
      <c r="H143" s="11" t="n">
        <f aca="false">Senate!D143</f>
        <v>8460</v>
      </c>
      <c r="I143" s="6" t="n">
        <f aca="false">B143/H143</f>
        <v>0.263002364066194</v>
      </c>
    </row>
    <row r="144" customFormat="false" ht="15" hidden="false" customHeight="false" outlineLevel="0" collapsed="false">
      <c r="A144" s="2" t="s">
        <v>247</v>
      </c>
      <c r="B144" s="20" t="n">
        <v>2150</v>
      </c>
      <c r="C144" s="6" t="n">
        <f aca="false">B144/B$165</f>
        <v>0.00215991834504043</v>
      </c>
      <c r="D144" s="11" t="n">
        <f aca="false">Senate!B144</f>
        <v>1200</v>
      </c>
      <c r="E144" s="6" t="n">
        <f aca="false">D144/D$165</f>
        <v>0.00226917309441462</v>
      </c>
      <c r="F144" s="23" t="n">
        <f aca="false">D144/B144</f>
        <v>0.558139534883721</v>
      </c>
      <c r="G144" s="23" t="n">
        <f aca="false">F144/F$165</f>
        <v>1.05058281468143</v>
      </c>
      <c r="H144" s="11" t="n">
        <f aca="false">Senate!D144</f>
        <v>7109</v>
      </c>
      <c r="I144" s="6" t="n">
        <f aca="false">B144/H144</f>
        <v>0.30243353495569</v>
      </c>
    </row>
    <row r="145" customFormat="false" ht="15" hidden="false" customHeight="false" outlineLevel="0" collapsed="false">
      <c r="A145" s="2" t="s">
        <v>248</v>
      </c>
      <c r="B145" s="20" t="n">
        <v>663</v>
      </c>
      <c r="C145" s="6" t="n">
        <f aca="false">B145/B$165</f>
        <v>0.000666058540819443</v>
      </c>
      <c r="D145" s="11" t="n">
        <f aca="false">Senate!B145</f>
        <v>243</v>
      </c>
      <c r="E145" s="6" t="n">
        <f aca="false">D145/D$165</f>
        <v>0.000459507551618961</v>
      </c>
      <c r="F145" s="23" t="n">
        <f aca="false">D145/B145</f>
        <v>0.366515837104072</v>
      </c>
      <c r="G145" s="23" t="n">
        <f aca="false">F145/F$165</f>
        <v>0.689890637921457</v>
      </c>
      <c r="H145" s="11" t="n">
        <f aca="false">Senate!D145</f>
        <v>2444</v>
      </c>
      <c r="I145" s="6" t="n">
        <f aca="false">B145/H145</f>
        <v>0.271276595744681</v>
      </c>
    </row>
    <row r="146" customFormat="false" ht="15" hidden="false" customHeight="false" outlineLevel="0" collapsed="false">
      <c r="A146" s="2" t="s">
        <v>249</v>
      </c>
      <c r="B146" s="20" t="n">
        <v>3829</v>
      </c>
      <c r="C146" s="6" t="n">
        <f aca="false">B146/B$165</f>
        <v>0.00384666388053944</v>
      </c>
      <c r="D146" s="11" t="n">
        <f aca="false">Senate!B146</f>
        <v>2235</v>
      </c>
      <c r="E146" s="6" t="n">
        <f aca="false">D146/D$165</f>
        <v>0.00422633488834723</v>
      </c>
      <c r="F146" s="23" t="n">
        <f aca="false">D146/B146</f>
        <v>0.583703316792896</v>
      </c>
      <c r="G146" s="23" t="n">
        <f aca="false">F146/F$165</f>
        <v>1.0987013733455</v>
      </c>
      <c r="H146" s="11" t="n">
        <f aca="false">Senate!D146</f>
        <v>23169</v>
      </c>
      <c r="I146" s="6" t="n">
        <f aca="false">B146/H146</f>
        <v>0.165263930251629</v>
      </c>
    </row>
    <row r="147" customFormat="false" ht="15" hidden="false" customHeight="false" outlineLevel="0" collapsed="false">
      <c r="A147" s="2" t="s">
        <v>250</v>
      </c>
      <c r="B147" s="20" t="n">
        <v>872</v>
      </c>
      <c r="C147" s="6" t="n">
        <f aca="false">B147/B$165</f>
        <v>0.000876022696221047</v>
      </c>
      <c r="D147" s="11" t="n">
        <f aca="false">Senate!B147</f>
        <v>527</v>
      </c>
      <c r="E147" s="6" t="n">
        <f aca="false">D147/D$165</f>
        <v>0.000996545183963754</v>
      </c>
      <c r="F147" s="23" t="n">
        <f aca="false">D147/B147</f>
        <v>0.604357798165138</v>
      </c>
      <c r="G147" s="23" t="n">
        <f aca="false">F147/F$165</f>
        <v>1.13757918403554</v>
      </c>
      <c r="H147" s="11" t="n">
        <f aca="false">Senate!D147</f>
        <v>3086</v>
      </c>
      <c r="I147" s="6" t="n">
        <f aca="false">B147/H147</f>
        <v>0.282566429034349</v>
      </c>
    </row>
    <row r="148" customFormat="false" ht="15" hidden="false" customHeight="false" outlineLevel="0" collapsed="false">
      <c r="A148" s="2" t="s">
        <v>251</v>
      </c>
      <c r="B148" s="20" t="n">
        <v>586</v>
      </c>
      <c r="C148" s="6" t="n">
        <f aca="false">B148/B$165</f>
        <v>0.000588703325671484</v>
      </c>
      <c r="D148" s="11" t="n">
        <f aca="false">Senate!B148</f>
        <v>270</v>
      </c>
      <c r="E148" s="6" t="n">
        <f aca="false">D148/D$165</f>
        <v>0.000510563946243289</v>
      </c>
      <c r="F148" s="23" t="n">
        <f aca="false">D148/B148</f>
        <v>0.460750853242321</v>
      </c>
      <c r="G148" s="23" t="n">
        <f aca="false">F148/F$165</f>
        <v>0.867268663143584</v>
      </c>
      <c r="H148" s="11" t="n">
        <f aca="false">Senate!D148</f>
        <v>3532</v>
      </c>
      <c r="I148" s="6" t="n">
        <f aca="false">B148/H148</f>
        <v>0.165911664779162</v>
      </c>
    </row>
    <row r="149" customFormat="false" ht="15" hidden="false" customHeight="false" outlineLevel="0" collapsed="false">
      <c r="A149" s="2" t="s">
        <v>252</v>
      </c>
      <c r="B149" s="20" t="n">
        <v>3736</v>
      </c>
      <c r="C149" s="6" t="n">
        <f aca="false">B149/B$165</f>
        <v>0.00375323485445164</v>
      </c>
      <c r="D149" s="11" t="n">
        <f aca="false">Senate!B149</f>
        <v>2117</v>
      </c>
      <c r="E149" s="6" t="n">
        <f aca="false">D149/D$165</f>
        <v>0.00400319953406312</v>
      </c>
      <c r="F149" s="23" t="n">
        <f aca="false">D149/B149</f>
        <v>0.566648822269807</v>
      </c>
      <c r="G149" s="23" t="n">
        <f aca="false">F149/F$165</f>
        <v>1.0665997970564</v>
      </c>
      <c r="H149" s="11" t="n">
        <f aca="false">Senate!D149</f>
        <v>14185</v>
      </c>
      <c r="I149" s="6" t="n">
        <f aca="false">B149/H149</f>
        <v>0.263376806485724</v>
      </c>
    </row>
    <row r="150" customFormat="false" ht="15" hidden="false" customHeight="false" outlineLevel="0" collapsed="false">
      <c r="A150" s="2" t="s">
        <v>253</v>
      </c>
      <c r="B150" s="20" t="n">
        <v>2699</v>
      </c>
      <c r="C150" s="6" t="n">
        <f aca="false">B150/B$165</f>
        <v>0.00271145098291354</v>
      </c>
      <c r="D150" s="11" t="n">
        <f aca="false">Senate!B150</f>
        <v>1403</v>
      </c>
      <c r="E150" s="6" t="n">
        <f aca="false">D150/D$165</f>
        <v>0.00265304154288643</v>
      </c>
      <c r="F150" s="23" t="n">
        <f aca="false">D150/B150</f>
        <v>0.519822156354205</v>
      </c>
      <c r="G150" s="23" t="n">
        <f aca="false">F150/F$165</f>
        <v>0.978458234946829</v>
      </c>
      <c r="H150" s="11" t="n">
        <f aca="false">Senate!D150</f>
        <v>10064</v>
      </c>
      <c r="I150" s="6" t="n">
        <f aca="false">B150/H150</f>
        <v>0.268183624801272</v>
      </c>
    </row>
    <row r="151" customFormat="false" ht="15" hidden="false" customHeight="false" outlineLevel="0" collapsed="false">
      <c r="A151" s="2" t="s">
        <v>254</v>
      </c>
      <c r="B151" s="20" t="n">
        <v>3652</v>
      </c>
      <c r="C151" s="6" t="n">
        <f aca="false">B151/B$165</f>
        <v>0.0036688473470175</v>
      </c>
      <c r="D151" s="11" t="n">
        <f aca="false">Senate!B151</f>
        <v>1321</v>
      </c>
      <c r="E151" s="6" t="n">
        <f aca="false">D151/D$165</f>
        <v>0.00249798138143476</v>
      </c>
      <c r="F151" s="23" t="n">
        <f aca="false">D151/B151</f>
        <v>0.361719605695509</v>
      </c>
      <c r="G151" s="23" t="n">
        <f aca="false">F151/F$165</f>
        <v>0.680862719313037</v>
      </c>
      <c r="H151" s="11" t="n">
        <f aca="false">Senate!D151</f>
        <v>21972</v>
      </c>
      <c r="I151" s="6" t="n">
        <f aca="false">B151/H151</f>
        <v>0.166211541962498</v>
      </c>
    </row>
    <row r="152" customFormat="false" ht="15" hidden="false" customHeight="false" outlineLevel="0" collapsed="false">
      <c r="A152" s="2" t="s">
        <v>255</v>
      </c>
      <c r="B152" s="20" t="n">
        <v>9852</v>
      </c>
      <c r="C152" s="6" t="n">
        <f aca="false">B152/B$165</f>
        <v>0.00989744908620385</v>
      </c>
      <c r="D152" s="11" t="n">
        <f aca="false">Senate!B152</f>
        <v>5905</v>
      </c>
      <c r="E152" s="6" t="n">
        <f aca="false">D152/D$165</f>
        <v>0.0111662226020986</v>
      </c>
      <c r="F152" s="23" t="n">
        <f aca="false">D152/B152</f>
        <v>0.599370686155095</v>
      </c>
      <c r="G152" s="23" t="n">
        <f aca="false">F152/F$165</f>
        <v>1.12819197197623</v>
      </c>
      <c r="H152" s="11" t="n">
        <f aca="false">Senate!D152</f>
        <v>42259</v>
      </c>
      <c r="I152" s="6" t="n">
        <f aca="false">B152/H152</f>
        <v>0.233133770321115</v>
      </c>
    </row>
    <row r="153" customFormat="false" ht="15" hidden="false" customHeight="false" outlineLevel="0" collapsed="false">
      <c r="A153" s="2" t="s">
        <v>256</v>
      </c>
      <c r="B153" s="20" t="n">
        <v>2189</v>
      </c>
      <c r="C153" s="6" t="n">
        <f aca="false">B153/B$165</f>
        <v>0.00219909825920628</v>
      </c>
      <c r="D153" s="11" t="n">
        <f aca="false">Senate!B153</f>
        <v>1242</v>
      </c>
      <c r="E153" s="6" t="n">
        <f aca="false">D153/D$165</f>
        <v>0.00234859415271913</v>
      </c>
      <c r="F153" s="23" t="n">
        <f aca="false">D153/B153</f>
        <v>0.567382366377341</v>
      </c>
      <c r="G153" s="23" t="n">
        <f aca="false">F153/F$165</f>
        <v>1.06798054288252</v>
      </c>
      <c r="H153" s="11" t="n">
        <f aca="false">Senate!D153</f>
        <v>10704</v>
      </c>
      <c r="I153" s="6" t="n">
        <f aca="false">B153/H153</f>
        <v>0.204502989536622</v>
      </c>
    </row>
    <row r="154" customFormat="false" ht="15" hidden="false" customHeight="false" outlineLevel="0" collapsed="false">
      <c r="A154" s="2" t="s">
        <v>257</v>
      </c>
      <c r="B154" s="20" t="n">
        <v>479</v>
      </c>
      <c r="C154" s="6" t="n">
        <f aca="false">B154/B$165</f>
        <v>0.000481209715011332</v>
      </c>
      <c r="D154" s="11" t="n">
        <f aca="false">Senate!B154</f>
        <v>275</v>
      </c>
      <c r="E154" s="6" t="n">
        <f aca="false">D154/D$165</f>
        <v>0.000520018834136684</v>
      </c>
      <c r="F154" s="23" t="n">
        <f aca="false">D154/B154</f>
        <v>0.574112734864301</v>
      </c>
      <c r="G154" s="23" t="n">
        <f aca="false">F154/F$165</f>
        <v>1.08064907651425</v>
      </c>
      <c r="H154" s="11" t="n">
        <f aca="false">Senate!D154</f>
        <v>2149</v>
      </c>
      <c r="I154" s="6" t="n">
        <f aca="false">B154/H154</f>
        <v>0.222894369474174</v>
      </c>
    </row>
    <row r="155" customFormat="false" ht="15" hidden="false" customHeight="false" outlineLevel="0" collapsed="false">
      <c r="A155" s="2" t="s">
        <v>258</v>
      </c>
      <c r="B155" s="20" t="n">
        <v>1883</v>
      </c>
      <c r="C155" s="6" t="n">
        <f aca="false">B155/B$165</f>
        <v>0.00189168662498192</v>
      </c>
      <c r="D155" s="11" t="n">
        <f aca="false">Senate!B155</f>
        <v>1203</v>
      </c>
      <c r="E155" s="6" t="n">
        <f aca="false">D155/D$165</f>
        <v>0.00227484602715066</v>
      </c>
      <c r="F155" s="23" t="n">
        <f aca="false">D155/B155</f>
        <v>0.638874137015401</v>
      </c>
      <c r="G155" s="23" t="n">
        <f aca="false">F155/F$165</f>
        <v>1.20254908879128</v>
      </c>
      <c r="H155" s="11" t="n">
        <f aca="false">Senate!D155</f>
        <v>7763</v>
      </c>
      <c r="I155" s="6" t="n">
        <f aca="false">B155/H155</f>
        <v>0.242560865644725</v>
      </c>
    </row>
    <row r="156" customFormat="false" ht="15" hidden="false" customHeight="false" outlineLevel="0" collapsed="false">
      <c r="A156" s="2" t="s">
        <v>259</v>
      </c>
      <c r="B156" s="20" t="n">
        <v>2559</v>
      </c>
      <c r="C156" s="6" t="n">
        <f aca="false">B156/B$165</f>
        <v>0.00257080513718998</v>
      </c>
      <c r="D156" s="11" t="n">
        <f aca="false">Senate!B156</f>
        <v>1409</v>
      </c>
      <c r="E156" s="6" t="n">
        <f aca="false">D156/D$165</f>
        <v>0.0026643874083585</v>
      </c>
      <c r="F156" s="23" t="n">
        <f aca="false">D156/B156</f>
        <v>0.550605705353654</v>
      </c>
      <c r="G156" s="23" t="n">
        <f aca="false">F156/F$165</f>
        <v>1.03640193098058</v>
      </c>
      <c r="H156" s="11" t="n">
        <f aca="false">Senate!D156</f>
        <v>9988</v>
      </c>
      <c r="I156" s="6" t="n">
        <f aca="false">B156/H156</f>
        <v>0.256207448938727</v>
      </c>
    </row>
    <row r="157" customFormat="false" ht="15" hidden="false" customHeight="false" outlineLevel="0" collapsed="false">
      <c r="A157" s="2" t="s">
        <v>260</v>
      </c>
      <c r="B157" s="20" t="n">
        <v>263</v>
      </c>
      <c r="C157" s="6" t="n">
        <f aca="false">B157/B$165</f>
        <v>0.00026421326732355</v>
      </c>
      <c r="D157" s="11" t="n">
        <f aca="false">Senate!B157</f>
        <v>94</v>
      </c>
      <c r="E157" s="6" t="n">
        <f aca="false">D157/D$165</f>
        <v>0.000177751892395812</v>
      </c>
      <c r="F157" s="23" t="n">
        <f aca="false">D157/B157</f>
        <v>0.357414448669202</v>
      </c>
      <c r="G157" s="23" t="n">
        <f aca="false">F157/F$165</f>
        <v>0.672759147170838</v>
      </c>
      <c r="H157" s="11" t="n">
        <f aca="false">Senate!D157</f>
        <v>1125</v>
      </c>
      <c r="I157" s="6" t="n">
        <f aca="false">B157/H157</f>
        <v>0.233777777777778</v>
      </c>
    </row>
    <row r="158" customFormat="false" ht="15" hidden="false" customHeight="false" outlineLevel="0" collapsed="false">
      <c r="A158" s="2" t="s">
        <v>261</v>
      </c>
      <c r="B158" s="20" t="n">
        <v>422</v>
      </c>
      <c r="C158" s="6" t="n">
        <f aca="false">B158/B$165</f>
        <v>0.000423946763538167</v>
      </c>
      <c r="D158" s="11" t="n">
        <f aca="false">Senate!B158</f>
        <v>193</v>
      </c>
      <c r="E158" s="6" t="n">
        <f aca="false">D158/D$165</f>
        <v>0.000364958672685018</v>
      </c>
      <c r="F158" s="23" t="n">
        <f aca="false">D158/B158</f>
        <v>0.457345971563981</v>
      </c>
      <c r="G158" s="23" t="n">
        <f aca="false">F158/F$165</f>
        <v>0.860859674075944</v>
      </c>
      <c r="H158" s="11" t="n">
        <f aca="false">Senate!D158</f>
        <v>1817</v>
      </c>
      <c r="I158" s="6" t="n">
        <f aca="false">B158/H158</f>
        <v>0.232250963126032</v>
      </c>
    </row>
    <row r="159" customFormat="false" ht="15" hidden="false" customHeight="false" outlineLevel="0" collapsed="false">
      <c r="A159" s="2" t="s">
        <v>262</v>
      </c>
      <c r="B159" s="20" t="n">
        <v>3424</v>
      </c>
      <c r="C159" s="6" t="n">
        <f aca="false">B159/B$165</f>
        <v>0.00343979554112485</v>
      </c>
      <c r="D159" s="11" t="n">
        <f aca="false">Senate!B159</f>
        <v>1742</v>
      </c>
      <c r="E159" s="6" t="n">
        <f aca="false">D159/D$165</f>
        <v>0.00329408294205856</v>
      </c>
      <c r="F159" s="23" t="n">
        <f aca="false">D159/B159</f>
        <v>0.508761682242991</v>
      </c>
      <c r="G159" s="23" t="n">
        <f aca="false">F159/F$165</f>
        <v>0.957639168571444</v>
      </c>
      <c r="H159" s="11" t="n">
        <f aca="false">Senate!D159</f>
        <v>12660</v>
      </c>
      <c r="I159" s="6" t="n">
        <f aca="false">B159/H159</f>
        <v>0.270458135860979</v>
      </c>
    </row>
    <row r="160" customFormat="false" ht="15" hidden="false" customHeight="false" outlineLevel="0" collapsed="false">
      <c r="A160" s="2" t="s">
        <v>263</v>
      </c>
      <c r="B160" s="20" t="n">
        <v>3386</v>
      </c>
      <c r="C160" s="6" t="n">
        <f aca="false">B160/B$165</f>
        <v>0.00340162024014274</v>
      </c>
      <c r="D160" s="11" t="n">
        <f aca="false">Senate!B160</f>
        <v>2366</v>
      </c>
      <c r="E160" s="6" t="n">
        <f aca="false">D160/D$165</f>
        <v>0.00447405295115416</v>
      </c>
      <c r="F160" s="23" t="n">
        <f aca="false">D160/B160</f>
        <v>0.698759598346131</v>
      </c>
      <c r="G160" s="23" t="n">
        <f aca="false">F160/F$165</f>
        <v>1.31527114589559</v>
      </c>
      <c r="H160" s="11" t="n">
        <f aca="false">Senate!D160</f>
        <v>26888</v>
      </c>
      <c r="I160" s="6" t="n">
        <f aca="false">B160/H160</f>
        <v>0.125929782802737</v>
      </c>
    </row>
    <row r="161" customFormat="false" ht="15" hidden="false" customHeight="false" outlineLevel="0" collapsed="false">
      <c r="A161" s="2" t="s">
        <v>264</v>
      </c>
      <c r="B161" s="20" t="n">
        <v>457</v>
      </c>
      <c r="C161" s="6" t="n">
        <f aca="false">B161/B$165</f>
        <v>0.000459108224969058</v>
      </c>
      <c r="D161" s="11" t="n">
        <f aca="false">Senate!B161</f>
        <v>231</v>
      </c>
      <c r="E161" s="6" t="n">
        <f aca="false">D161/D$165</f>
        <v>0.000436815820674814</v>
      </c>
      <c r="F161" s="23" t="n">
        <f aca="false">D161/B161</f>
        <v>0.5054704595186</v>
      </c>
      <c r="G161" s="23" t="n">
        <f aca="false">F161/F$165</f>
        <v>0.951444119094695</v>
      </c>
      <c r="H161" s="11" t="n">
        <f aca="false">Senate!D161</f>
        <v>2613</v>
      </c>
      <c r="I161" s="6" t="n">
        <f aca="false">B161/H161</f>
        <v>0.174894756984309</v>
      </c>
    </row>
    <row r="162" customFormat="false" ht="15" hidden="false" customHeight="false" outlineLevel="0" collapsed="false">
      <c r="A162" s="2" t="s">
        <v>265</v>
      </c>
      <c r="B162" s="20" t="n">
        <v>922</v>
      </c>
      <c r="C162" s="6" t="n">
        <f aca="false">B162/B$165</f>
        <v>0.000926253355408034</v>
      </c>
      <c r="D162" s="11" t="n">
        <f aca="false">Senate!B162</f>
        <v>617</v>
      </c>
      <c r="E162" s="6" t="n">
        <f aca="false">D162/D$165</f>
        <v>0.00116673316604485</v>
      </c>
      <c r="F162" s="23" t="n">
        <f aca="false">D162/B162</f>
        <v>0.669197396963124</v>
      </c>
      <c r="G162" s="23" t="n">
        <f aca="false">F162/F$165</f>
        <v>1.25962638540821</v>
      </c>
      <c r="H162" s="11" t="n">
        <f aca="false">Senate!D162</f>
        <v>4128</v>
      </c>
      <c r="I162" s="6" t="n">
        <f aca="false">B162/H162</f>
        <v>0.223352713178295</v>
      </c>
    </row>
    <row r="163" customFormat="false" ht="15" hidden="false" customHeight="false" outlineLevel="0" collapsed="false">
      <c r="A163" s="2" t="s">
        <v>266</v>
      </c>
      <c r="B163" s="20" t="n">
        <v>636</v>
      </c>
      <c r="C163" s="6" t="n">
        <f aca="false">B163/B$165</f>
        <v>0.00063893398485847</v>
      </c>
      <c r="D163" s="11" t="n">
        <f aca="false">Senate!B163</f>
        <v>264</v>
      </c>
      <c r="E163" s="6" t="n">
        <f aca="false">D163/D$165</f>
        <v>0.000499218080771216</v>
      </c>
      <c r="F163" s="23" t="n">
        <f aca="false">D163/B163</f>
        <v>0.415094339622642</v>
      </c>
      <c r="G163" s="23" t="n">
        <f aca="false">F163/F$165</f>
        <v>0.781329671925024</v>
      </c>
      <c r="H163" s="11" t="n">
        <f aca="false">Senate!D163</f>
        <v>4043</v>
      </c>
      <c r="I163" s="6" t="n">
        <f aca="false">B163/H163</f>
        <v>0.157308929013109</v>
      </c>
    </row>
    <row r="164" customFormat="false" ht="15" hidden="false" customHeight="false" outlineLevel="0" collapsed="false">
      <c r="A164" s="2" t="s">
        <v>267</v>
      </c>
      <c r="B164" s="20" t="n">
        <v>1196</v>
      </c>
      <c r="C164" s="6" t="n">
        <f aca="false">B164/B$165</f>
        <v>0.00120151736775272</v>
      </c>
      <c r="D164" s="11" t="n">
        <f aca="false">Senate!B164</f>
        <v>673</v>
      </c>
      <c r="E164" s="6" t="n">
        <f aca="false">D164/D$165</f>
        <v>0.00127262791045087</v>
      </c>
      <c r="F164" s="23" t="n">
        <f aca="false">D164/B164</f>
        <v>0.562709030100335</v>
      </c>
      <c r="G164" s="23" t="n">
        <f aca="false">F164/F$165</f>
        <v>1.05918394906863</v>
      </c>
      <c r="H164" s="11" t="n">
        <f aca="false">Senate!D164</f>
        <v>7358</v>
      </c>
      <c r="I164" s="6" t="n">
        <f aca="false">B164/H164</f>
        <v>0.162544169611307</v>
      </c>
    </row>
    <row r="165" customFormat="false" ht="15" hidden="false" customHeight="false" outlineLevel="0" collapsed="false">
      <c r="A165" s="7" t="s">
        <v>268</v>
      </c>
      <c r="B165" s="24" t="n">
        <f aca="false">SUM(B6:B164)</f>
        <v>995408</v>
      </c>
      <c r="D165" s="24" t="n">
        <f aca="false">SUM(D6:D164)</f>
        <v>528827</v>
      </c>
      <c r="F165" s="25" t="n">
        <f aca="false">D165/B165</f>
        <v>0.531266576117532</v>
      </c>
      <c r="H165" s="24" t="n">
        <f aca="false">SUM(H6:H164)</f>
        <v>3935924</v>
      </c>
      <c r="I165" s="9" t="n">
        <f aca="false">B165/H165</f>
        <v>0.252903257278342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2026-10-16T00:56:14Z</dcterms:created>
  <dc:creator>openpyxl</dc:creator>
  <dc:description/>
  <dc:language>en-US</dc:language>
  <cp:lastModifiedBy/>
  <dcterms:modified xsi:type="dcterms:W3CDTF">2026-10-16T00:56:14Z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